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80" windowHeight="7935" firstSheet="2" activeTab="2"/>
  </bookViews>
  <sheets>
    <sheet name="Зарплата" sheetId="1" r:id="rId1"/>
    <sheet name="Витамины" sheetId="2" r:id="rId2"/>
    <sheet name="Конфеты" sheetId="3" r:id="rId3"/>
    <sheet name="Сведения о документах" sheetId="4" r:id="rId4"/>
    <sheet name="Штатное расписание" sheetId="5" r:id="rId5"/>
    <sheet name="Расписание" sheetId="6" r:id="rId6"/>
    <sheet name="Выручка в валюте" sheetId="7" r:id="rId7"/>
    <sheet name="Потребность" sheetId="8" r:id="rId8"/>
    <sheet name="Фактически" sheetId="9" r:id="rId9"/>
    <sheet name="Разница" sheetId="10" r:id="rId10"/>
    <sheet name="Таблица умножения" sheetId="11" r:id="rId11"/>
    <sheet name="Табель" sheetId="12" r:id="rId12"/>
    <sheet name="Оплата за обучение" sheetId="13" r:id="rId13"/>
    <sheet name="Библиотека" sheetId="16" r:id="rId14"/>
    <sheet name="Диаграмма по таблице " sheetId="14" r:id="rId15"/>
    <sheet name="Статистика" sheetId="17" r:id="rId16"/>
    <sheet name="Постановка задачи" sheetId="18" r:id="rId17"/>
    <sheet name="Внимание!" sheetId="19" r:id="rId18"/>
    <sheet name="Зачетная оценка" sheetId="20" r:id="rId19"/>
  </sheets>
  <definedNames>
    <definedName name="_xlnm._FilterDatabase" localSheetId="13" hidden="1">Библиотека!$A$1:$E$17</definedName>
    <definedName name="_xlnm._FilterDatabase" localSheetId="15" hidden="1">Статистика!$A$1:$E$8</definedName>
  </definedNames>
  <calcPr calcId="124519"/>
</workbook>
</file>

<file path=xl/calcChain.xml><?xml version="1.0" encoding="utf-8"?>
<calcChain xmlns="http://schemas.openxmlformats.org/spreadsheetml/2006/main">
  <c r="I4" i="18"/>
  <c r="I5"/>
  <c r="I6"/>
  <c r="I7"/>
  <c r="I8"/>
  <c r="I9"/>
  <c r="I10"/>
  <c r="I11"/>
  <c r="I12"/>
  <c r="I3"/>
  <c r="I4" i="20"/>
  <c r="I5"/>
  <c r="I6"/>
  <c r="I3"/>
  <c r="I2" i="18"/>
  <c r="B17" i="19"/>
  <c r="C17"/>
  <c r="D17"/>
  <c r="D7"/>
  <c r="D8"/>
  <c r="D9"/>
  <c r="D10"/>
  <c r="D11"/>
  <c r="D12"/>
  <c r="D13"/>
  <c r="D14"/>
  <c r="D15"/>
  <c r="D16"/>
  <c r="D6"/>
  <c r="C7"/>
  <c r="C8"/>
  <c r="C9"/>
  <c r="C10"/>
  <c r="C11"/>
  <c r="C12"/>
  <c r="C13"/>
  <c r="C14"/>
  <c r="C15"/>
  <c r="C16"/>
  <c r="C6"/>
  <c r="H3" i="18"/>
  <c r="H4"/>
  <c r="H5"/>
  <c r="H7"/>
  <c r="H9"/>
  <c r="H10"/>
  <c r="H11"/>
  <c r="H12"/>
  <c r="H2"/>
  <c r="G12"/>
  <c r="G3"/>
  <c r="G4"/>
  <c r="G5"/>
  <c r="G6"/>
  <c r="G7"/>
  <c r="G8"/>
  <c r="G9"/>
  <c r="G10"/>
  <c r="G11"/>
  <c r="G2"/>
  <c r="F11"/>
  <c r="F3"/>
  <c r="F4"/>
  <c r="F5"/>
  <c r="F6"/>
  <c r="F7"/>
  <c r="F8"/>
  <c r="F9"/>
  <c r="F10"/>
  <c r="F12"/>
  <c r="F2"/>
  <c r="E4"/>
  <c r="E5"/>
  <c r="E6"/>
  <c r="E7"/>
  <c r="E8"/>
  <c r="E9"/>
  <c r="E10"/>
  <c r="E11"/>
  <c r="E12"/>
  <c r="E3"/>
  <c r="E2"/>
  <c r="D10"/>
  <c r="D12"/>
  <c r="D8"/>
  <c r="D9"/>
  <c r="D11"/>
  <c r="D7"/>
  <c r="D6"/>
  <c r="D5"/>
  <c r="D4"/>
  <c r="D3"/>
  <c r="D2"/>
  <c r="C12"/>
  <c r="C11"/>
  <c r="C10"/>
  <c r="C9"/>
  <c r="C8"/>
  <c r="C7"/>
  <c r="C6"/>
  <c r="C5"/>
  <c r="C4"/>
  <c r="C3"/>
  <c r="C2"/>
  <c r="E8" i="13"/>
  <c r="E9"/>
  <c r="E10"/>
  <c r="E7"/>
  <c r="D8"/>
  <c r="D9"/>
  <c r="D10"/>
  <c r="D7"/>
  <c r="C8"/>
  <c r="C9"/>
  <c r="C10"/>
  <c r="C7"/>
  <c r="B8"/>
  <c r="B9"/>
  <c r="B10"/>
  <c r="B7"/>
  <c r="A7"/>
  <c r="A8"/>
  <c r="A9"/>
  <c r="A10"/>
  <c r="A6"/>
  <c r="S4" i="12"/>
  <c r="S5"/>
  <c r="S6"/>
  <c r="S3"/>
  <c r="R4"/>
  <c r="R5"/>
  <c r="R6"/>
  <c r="R3"/>
  <c r="Q4"/>
  <c r="Q5"/>
  <c r="Q6"/>
  <c r="Q3"/>
  <c r="C19" i="11"/>
  <c r="D19"/>
  <c r="E19"/>
  <c r="F19"/>
  <c r="G19"/>
  <c r="H19"/>
  <c r="I19"/>
  <c r="B19"/>
  <c r="C18"/>
  <c r="D18"/>
  <c r="E18"/>
  <c r="F18"/>
  <c r="G18"/>
  <c r="H18"/>
  <c r="I18"/>
  <c r="B18"/>
  <c r="C17"/>
  <c r="D17"/>
  <c r="E17"/>
  <c r="F17"/>
  <c r="G17"/>
  <c r="H17"/>
  <c r="I17"/>
  <c r="B17"/>
  <c r="C16"/>
  <c r="D16"/>
  <c r="E16"/>
  <c r="F16"/>
  <c r="G16"/>
  <c r="H16"/>
  <c r="I16"/>
  <c r="B16"/>
  <c r="C15"/>
  <c r="D15"/>
  <c r="E15"/>
  <c r="F15"/>
  <c r="G15"/>
  <c r="H15"/>
  <c r="I15"/>
  <c r="B15"/>
  <c r="C14"/>
  <c r="D14"/>
  <c r="E14"/>
  <c r="F14"/>
  <c r="G14"/>
  <c r="H14"/>
  <c r="I14"/>
  <c r="B14"/>
  <c r="C13"/>
  <c r="D13"/>
  <c r="E13"/>
  <c r="F13"/>
  <c r="G13"/>
  <c r="H13"/>
  <c r="I13"/>
  <c r="B13"/>
  <c r="C12"/>
  <c r="D12"/>
  <c r="E12"/>
  <c r="F12"/>
  <c r="G12"/>
  <c r="H12"/>
  <c r="I12"/>
  <c r="B12"/>
  <c r="I3"/>
  <c r="I4"/>
  <c r="I5"/>
  <c r="I6"/>
  <c r="I7"/>
  <c r="I8"/>
  <c r="I9"/>
  <c r="I2"/>
  <c r="H3"/>
  <c r="H4"/>
  <c r="H5"/>
  <c r="H6"/>
  <c r="H7"/>
  <c r="H8"/>
  <c r="H9"/>
  <c r="H2"/>
  <c r="G3"/>
  <c r="G4"/>
  <c r="G5"/>
  <c r="G6"/>
  <c r="G7"/>
  <c r="G8"/>
  <c r="G9"/>
  <c r="G2"/>
  <c r="F3"/>
  <c r="F4"/>
  <c r="F5"/>
  <c r="F6"/>
  <c r="F7"/>
  <c r="F8"/>
  <c r="F9"/>
  <c r="F2"/>
  <c r="E3"/>
  <c r="E4"/>
  <c r="E5"/>
  <c r="E6"/>
  <c r="E7"/>
  <c r="E8"/>
  <c r="E9"/>
  <c r="E2"/>
  <c r="D3"/>
  <c r="D4"/>
  <c r="D5"/>
  <c r="D6"/>
  <c r="D7"/>
  <c r="D8"/>
  <c r="D9"/>
  <c r="D2"/>
  <c r="C3"/>
  <c r="C4"/>
  <c r="C5"/>
  <c r="C6"/>
  <c r="C7"/>
  <c r="C8"/>
  <c r="C9"/>
  <c r="C2"/>
  <c r="B3"/>
  <c r="B4"/>
  <c r="B5"/>
  <c r="B6"/>
  <c r="B7"/>
  <c r="B8"/>
  <c r="B9"/>
  <c r="B2"/>
  <c r="D14" i="10"/>
  <c r="D4"/>
  <c r="D5"/>
  <c r="D6"/>
  <c r="D7"/>
  <c r="D8"/>
  <c r="D9"/>
  <c r="D10"/>
  <c r="D11"/>
  <c r="D12"/>
  <c r="D13"/>
  <c r="D3"/>
  <c r="B14"/>
  <c r="C4"/>
  <c r="C5"/>
  <c r="C6"/>
  <c r="C7"/>
  <c r="C8"/>
  <c r="C9"/>
  <c r="C10"/>
  <c r="C11"/>
  <c r="C12"/>
  <c r="C13"/>
  <c r="C14"/>
  <c r="C3"/>
  <c r="A14"/>
  <c r="B4"/>
  <c r="B5"/>
  <c r="B6"/>
  <c r="B7"/>
  <c r="B8"/>
  <c r="B9"/>
  <c r="B10"/>
  <c r="B11"/>
  <c r="B12"/>
  <c r="B13"/>
  <c r="B3"/>
  <c r="A3"/>
  <c r="A4"/>
  <c r="A5"/>
  <c r="A6"/>
  <c r="A7"/>
  <c r="A8"/>
  <c r="A9"/>
  <c r="A10"/>
  <c r="A11"/>
  <c r="A12"/>
  <c r="A13"/>
  <c r="A2"/>
  <c r="D8" i="7"/>
  <c r="D4"/>
  <c r="D5"/>
  <c r="D6"/>
  <c r="D7"/>
  <c r="D3"/>
  <c r="C4"/>
  <c r="C5"/>
  <c r="C6"/>
  <c r="C7"/>
  <c r="C3"/>
  <c r="D14" i="9"/>
  <c r="D4"/>
  <c r="D5"/>
  <c r="D6"/>
  <c r="D7"/>
  <c r="D8"/>
  <c r="D9"/>
  <c r="D10"/>
  <c r="D11"/>
  <c r="D12"/>
  <c r="D13"/>
  <c r="D3"/>
  <c r="D14" i="8"/>
  <c r="D4"/>
  <c r="D5"/>
  <c r="D6"/>
  <c r="D7"/>
  <c r="D8"/>
  <c r="D9"/>
  <c r="D10"/>
  <c r="D11"/>
  <c r="D12"/>
  <c r="D13"/>
  <c r="D3"/>
  <c r="D9" i="4"/>
  <c r="C9"/>
  <c r="B9"/>
  <c r="D9" i="5"/>
  <c r="F9"/>
  <c r="E9"/>
  <c r="F6"/>
  <c r="F7"/>
  <c r="F8"/>
  <c r="F5"/>
  <c r="D5" i="4"/>
  <c r="D6"/>
  <c r="D7"/>
  <c r="D8"/>
  <c r="F11" i="3"/>
  <c r="H5"/>
  <c r="H6"/>
  <c r="H7"/>
  <c r="H8"/>
  <c r="H9"/>
  <c r="H10"/>
  <c r="H4"/>
  <c r="G5"/>
  <c r="G6"/>
  <c r="G7"/>
  <c r="G8"/>
  <c r="G9"/>
  <c r="G10"/>
  <c r="G4"/>
  <c r="F5"/>
  <c r="F6"/>
  <c r="F7"/>
  <c r="F8"/>
  <c r="F9"/>
  <c r="F10"/>
  <c r="F4"/>
  <c r="E9" i="2"/>
  <c r="E5"/>
  <c r="B9"/>
  <c r="G6"/>
  <c r="G7"/>
  <c r="G8"/>
  <c r="G5"/>
  <c r="F6"/>
  <c r="F7"/>
  <c r="F8"/>
  <c r="F5"/>
  <c r="E6"/>
  <c r="E7"/>
  <c r="E8"/>
  <c r="F8" i="1"/>
  <c r="F9"/>
  <c r="F10"/>
  <c r="F7"/>
  <c r="G8"/>
  <c r="G9"/>
  <c r="G10"/>
  <c r="G11"/>
  <c r="G7"/>
  <c r="F11"/>
  <c r="E8"/>
  <c r="E9"/>
  <c r="E10"/>
  <c r="E11"/>
  <c r="E7"/>
  <c r="D8"/>
  <c r="D9"/>
  <c r="D10"/>
  <c r="D11"/>
  <c r="D7"/>
  <c r="C8"/>
  <c r="C9"/>
  <c r="C10"/>
  <c r="C11"/>
  <c r="C7"/>
</calcChain>
</file>

<file path=xl/sharedStrings.xml><?xml version="1.0" encoding="utf-8"?>
<sst xmlns="http://schemas.openxmlformats.org/spreadsheetml/2006/main" count="343" uniqueCount="219">
  <si>
    <t>Зарплата</t>
  </si>
  <si>
    <t>Фамилия</t>
  </si>
  <si>
    <t>Оклад</t>
  </si>
  <si>
    <t>Премия 25%</t>
  </si>
  <si>
    <t>Уральские 15%</t>
  </si>
  <si>
    <t>Начисление</t>
  </si>
  <si>
    <t>Налог 13%</t>
  </si>
  <si>
    <t>Итого</t>
  </si>
  <si>
    <t>Иванов</t>
  </si>
  <si>
    <t>Петров</t>
  </si>
  <si>
    <t>Сидоров</t>
  </si>
  <si>
    <t>Васин</t>
  </si>
  <si>
    <t>Савельев</t>
  </si>
  <si>
    <t>Содержание витаминов в плодах</t>
  </si>
  <si>
    <t>Витамины</t>
  </si>
  <si>
    <t>Наименование</t>
  </si>
  <si>
    <t>в 100 г</t>
  </si>
  <si>
    <t>в 1000 г</t>
  </si>
  <si>
    <t>А</t>
  </si>
  <si>
    <t>С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</si>
  <si>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</si>
  <si>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>Апельсины</t>
  </si>
  <si>
    <t>Абрикосы</t>
  </si>
  <si>
    <t>Сливы</t>
  </si>
  <si>
    <t>Яблоки</t>
  </si>
  <si>
    <t>ИТОГО</t>
  </si>
  <si>
    <t>Выручка за 1 квартал</t>
  </si>
  <si>
    <t>Цена</t>
  </si>
  <si>
    <t>Количество</t>
  </si>
  <si>
    <t>Выручка</t>
  </si>
  <si>
    <t>Январь</t>
  </si>
  <si>
    <t>Февраль</t>
  </si>
  <si>
    <t>Март</t>
  </si>
  <si>
    <t>Аленка</t>
  </si>
  <si>
    <t>Вдохнование</t>
  </si>
  <si>
    <t>Совершенство</t>
  </si>
  <si>
    <t>Сударушка</t>
  </si>
  <si>
    <t>Путешествие</t>
  </si>
  <si>
    <t>Бабаевский</t>
  </si>
  <si>
    <t>Российский</t>
  </si>
  <si>
    <t>Итого за квартал</t>
  </si>
  <si>
    <t>Сведения об исполнении документов, поставленных на контроль за период 2003-2004</t>
  </si>
  <si>
    <t>ФИО исполнителей</t>
  </si>
  <si>
    <t>Всего документов</t>
  </si>
  <si>
    <t>Из них</t>
  </si>
  <si>
    <t>Причина неисполнения</t>
  </si>
  <si>
    <t>Исполнено в срок</t>
  </si>
  <si>
    <t>Исполнено с опозданием</t>
  </si>
  <si>
    <t>Андреева</t>
  </si>
  <si>
    <t>Байдина</t>
  </si>
  <si>
    <t>Петрова</t>
  </si>
  <si>
    <t>Сидорова</t>
  </si>
  <si>
    <t>-</t>
  </si>
  <si>
    <t>по болезни</t>
  </si>
  <si>
    <t>отказ технических средств</t>
  </si>
  <si>
    <t>Секретарь - референт</t>
  </si>
  <si>
    <t>Подпись</t>
  </si>
  <si>
    <t>Кобзева Елена Игоревна</t>
  </si>
  <si>
    <t>Структурное подразделение</t>
  </si>
  <si>
    <t>Код</t>
  </si>
  <si>
    <t>Профессия (должность)</t>
  </si>
  <si>
    <t>Количество штатных единиц</t>
  </si>
  <si>
    <t>Оклад (тарифная ставка), руб.</t>
  </si>
  <si>
    <t>Месячный фонд заработной платы, руб.</t>
  </si>
  <si>
    <t>Штатное расписание</t>
  </si>
  <si>
    <t>Администрация</t>
  </si>
  <si>
    <t>Директор</t>
  </si>
  <si>
    <t>2</t>
  </si>
  <si>
    <t>01</t>
  </si>
  <si>
    <t>Заместитель</t>
  </si>
  <si>
    <t>Секретарь</t>
  </si>
  <si>
    <t>Заведующий</t>
  </si>
  <si>
    <t>Склад</t>
  </si>
  <si>
    <t>Дата</t>
  </si>
  <si>
    <t>Дни недели</t>
  </si>
  <si>
    <t>Группа № 74 -2010</t>
  </si>
  <si>
    <t>Группа № 75 -2010</t>
  </si>
  <si>
    <t>Пользователь ПЭВМ со знанием 1С:Пр.8.0; З и УП</t>
  </si>
  <si>
    <t>Понедельник</t>
  </si>
  <si>
    <t>Часы</t>
  </si>
  <si>
    <t>Предмет</t>
  </si>
  <si>
    <t>Начало занятий</t>
  </si>
  <si>
    <t>Информатика</t>
  </si>
  <si>
    <r>
      <t>17</t>
    </r>
    <r>
      <rPr>
        <vertAlign val="superscript"/>
        <sz val="12"/>
        <color theme="1"/>
        <rFont val="Times New Roman"/>
        <family val="1"/>
        <charset val="204"/>
      </rPr>
      <t>00</t>
    </r>
  </si>
  <si>
    <t>Заболотная</t>
  </si>
  <si>
    <t>Пользователь ПЭВМ</t>
  </si>
  <si>
    <t>Шарапова</t>
  </si>
  <si>
    <r>
      <t>9</t>
    </r>
    <r>
      <rPr>
        <vertAlign val="superscript"/>
        <sz val="12"/>
        <color theme="1"/>
        <rFont val="Times New Roman"/>
        <family val="1"/>
        <charset val="204"/>
      </rPr>
      <t>30</t>
    </r>
  </si>
  <si>
    <t>Дневная выручка в валютном исчислении</t>
  </si>
  <si>
    <t>Магазины</t>
  </si>
  <si>
    <t>Выручка, руб.</t>
  </si>
  <si>
    <t>Выручка, USD</t>
  </si>
  <si>
    <t>Курс Euro</t>
  </si>
  <si>
    <t>Орион</t>
  </si>
  <si>
    <t>Ариэль</t>
  </si>
  <si>
    <t>Айсберг</t>
  </si>
  <si>
    <t>Аэлита</t>
  </si>
  <si>
    <t>Артур</t>
  </si>
  <si>
    <t>Выручка, Euro</t>
  </si>
  <si>
    <t>Потребность в канцтоварах на 1 квартал 2003 года</t>
  </si>
  <si>
    <t>Сумма</t>
  </si>
  <si>
    <t>карандаши</t>
  </si>
  <si>
    <t>скрепки</t>
  </si>
  <si>
    <t>клей</t>
  </si>
  <si>
    <t>ножницы</t>
  </si>
  <si>
    <t>степлер</t>
  </si>
  <si>
    <t>скобы для степлера</t>
  </si>
  <si>
    <t>резинки</t>
  </si>
  <si>
    <t>бумага</t>
  </si>
  <si>
    <t>дырокол</t>
  </si>
  <si>
    <t>папки</t>
  </si>
  <si>
    <t>ручки</t>
  </si>
  <si>
    <t>Фактически потрачено</t>
  </si>
  <si>
    <t>Потребность</t>
  </si>
  <si>
    <t>Фактически</t>
  </si>
  <si>
    <t>Разница по канцтоварам</t>
  </si>
  <si>
    <t>Разница</t>
  </si>
  <si>
    <t xml:space="preserve">Курс $
</t>
  </si>
  <si>
    <t>Табель посещаемости</t>
  </si>
  <si>
    <t>ФИО</t>
  </si>
  <si>
    <t>Рабочих дней</t>
  </si>
  <si>
    <t>Больничных дней</t>
  </si>
  <si>
    <t>Не посещал</t>
  </si>
  <si>
    <t>Андреев</t>
  </si>
  <si>
    <t>б</t>
  </si>
  <si>
    <t>В</t>
  </si>
  <si>
    <t>н</t>
  </si>
  <si>
    <t>Оплата за обучение</t>
  </si>
  <si>
    <t>Оплата за день</t>
  </si>
  <si>
    <t>Оплата за больничный</t>
  </si>
  <si>
    <t>Удержано за пропуски</t>
  </si>
  <si>
    <t>Оплата за количество рабочих дней</t>
  </si>
  <si>
    <t>Оплата за количество больничных дней</t>
  </si>
  <si>
    <t>Удержано за количество пропусков</t>
  </si>
  <si>
    <t>Итого к оплате</t>
  </si>
  <si>
    <t>№ п/п</t>
  </si>
  <si>
    <t>Автор</t>
  </si>
  <si>
    <t>Название</t>
  </si>
  <si>
    <t>Тип произведения</t>
  </si>
  <si>
    <t>Номер полки</t>
  </si>
  <si>
    <t>Булгаков</t>
  </si>
  <si>
    <t>Мастер и Маргарита</t>
  </si>
  <si>
    <t>Роман</t>
  </si>
  <si>
    <t>Бег</t>
  </si>
  <si>
    <t>Ефремов</t>
  </si>
  <si>
    <t>Лезвие бритвы</t>
  </si>
  <si>
    <t>Митчел</t>
  </si>
  <si>
    <t>Унесенные ветром</t>
  </si>
  <si>
    <t>Моппассан</t>
  </si>
  <si>
    <t>Милый друг</t>
  </si>
  <si>
    <t>Пушкин</t>
  </si>
  <si>
    <t>Капитанская дочь</t>
  </si>
  <si>
    <t>Повесть</t>
  </si>
  <si>
    <t>Выстрел</t>
  </si>
  <si>
    <t>Сабатини</t>
  </si>
  <si>
    <t>Рыцарь таверны</t>
  </si>
  <si>
    <t>Санд</t>
  </si>
  <si>
    <t>Консуэло</t>
  </si>
  <si>
    <t>Метель</t>
  </si>
  <si>
    <t xml:space="preserve">Толстой </t>
  </si>
  <si>
    <t>Кавказский пленник</t>
  </si>
  <si>
    <t>Война и мир</t>
  </si>
  <si>
    <t>Анна Каренина</t>
  </si>
  <si>
    <t>Чехов</t>
  </si>
  <si>
    <t>Степь</t>
  </si>
  <si>
    <t>Ян</t>
  </si>
  <si>
    <t>Чингиз-хан</t>
  </si>
  <si>
    <t>Батый</t>
  </si>
  <si>
    <t>Пол</t>
  </si>
  <si>
    <t>Должность</t>
  </si>
  <si>
    <t>Отделение</t>
  </si>
  <si>
    <t>Дата рождения</t>
  </si>
  <si>
    <t>Прошкина Инна Вячеславовна</t>
  </si>
  <si>
    <t>жен</t>
  </si>
  <si>
    <t>Зам. гл.врач по АХЧ</t>
  </si>
  <si>
    <t>АХЧ</t>
  </si>
  <si>
    <t>Байдарова Анна Александровна</t>
  </si>
  <si>
    <t>врач</t>
  </si>
  <si>
    <t>5 педиатрическое</t>
  </si>
  <si>
    <t>Степанов Павел Ильич</t>
  </si>
  <si>
    <t>муж</t>
  </si>
  <si>
    <t>функц.</t>
  </si>
  <si>
    <t>Ильина Клавдия Петровна</t>
  </si>
  <si>
    <t>Афанасьев Игорь Владимирович</t>
  </si>
  <si>
    <t>сторож</t>
  </si>
  <si>
    <t>Баишева Анна Степановна</t>
  </si>
  <si>
    <t>зав.</t>
  </si>
  <si>
    <t>3 педиатрическое</t>
  </si>
  <si>
    <t>Мавлетов Ринат Барыевич</t>
  </si>
  <si>
    <t>массажист</t>
  </si>
  <si>
    <t>Основание</t>
  </si>
  <si>
    <t>Число</t>
  </si>
  <si>
    <t>LOG</t>
  </si>
  <si>
    <t>SIN(LOG)</t>
  </si>
  <si>
    <t>COS(LOG)</t>
  </si>
  <si>
    <t>TG=SIN/COS</t>
  </si>
  <si>
    <t>CTG=COS/SIN</t>
  </si>
  <si>
    <t>CTG*TG</t>
  </si>
  <si>
    <t>Значение</t>
  </si>
  <si>
    <t>ВНИМАНИЕ!</t>
  </si>
  <si>
    <t xml:space="preserve">Скидка </t>
  </si>
  <si>
    <t>Скидка по клубным картам</t>
  </si>
  <si>
    <t>Наименование товара</t>
  </si>
  <si>
    <t>Стоимость со скидкой 12%</t>
  </si>
  <si>
    <t>Стоимость со скидкой 24%</t>
  </si>
  <si>
    <t>Телевизор</t>
  </si>
  <si>
    <t>Телефон</t>
  </si>
  <si>
    <t>Фен</t>
  </si>
  <si>
    <t>Холодильник</t>
  </si>
  <si>
    <t>СВЧ</t>
  </si>
  <si>
    <t>Кофеварка</t>
  </si>
  <si>
    <t>Миксер</t>
  </si>
  <si>
    <t>Чайник</t>
  </si>
  <si>
    <t>DVD плеер</t>
  </si>
  <si>
    <t>MP-3 плеер</t>
  </si>
  <si>
    <t>Цифровой  фотоаппарат</t>
  </si>
  <si>
    <t>Дата проведения занятий</t>
  </si>
  <si>
    <t>Зачетная оценка</t>
  </si>
  <si>
    <t>Кузьмин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</si>
</sst>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0&quot;р.&quot;"/>
    <numFmt numFmtId="165" formatCode="dd/mm/yy;@"/>
  </numFmts>
  <fonts count="13">
    <font>
      <sz val="12"/>
      <color theme="1"/>
      <name val="Times New Roman"/>
      <family val="2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theme="1"/>
      <name val="Times New Roman"/>
      <family val="2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center" vertical="center" wrapText="1"/>
    </xf>
    <xf numFmtId="2" fontId="0" fillId="0" borderId="2" xfId="0" applyNumberFormat="1" applyBorder="1"/>
    <xf numFmtId="2" fontId="0" fillId="0" borderId="0" xfId="0" applyNumberFormat="1"/>
    <xf numFmtId="164" fontId="2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0" xfId="0" applyNumberFormat="1" applyBorder="1"/>
    <xf numFmtId="164" fontId="0" fillId="0" borderId="0" xfId="0" applyNumberFormat="1"/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0" fillId="0" borderId="0" xfId="0" applyNumberFormat="1" applyAlignment="1"/>
    <xf numFmtId="49" fontId="0" fillId="0" borderId="0" xfId="0" applyNumberForma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0" fillId="0" borderId="1" xfId="0" applyNumberFormat="1" applyBorder="1" applyAlignment="1"/>
    <xf numFmtId="49" fontId="0" fillId="0" borderId="0" xfId="0" applyNumberFormat="1"/>
    <xf numFmtId="0" fontId="5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6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textRotation="90" wrapText="1"/>
    </xf>
    <xf numFmtId="14" fontId="0" fillId="0" borderId="0" xfId="0" applyNumberFormat="1" applyFont="1" applyAlignment="1">
      <alignment horizontal="center" vertical="center" textRotation="90" wrapText="1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2" xfId="0" applyFont="1" applyFill="1" applyBorder="1"/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9" fontId="0" fillId="0" borderId="0" xfId="1" applyNumberFormat="1" applyFont="1"/>
    <xf numFmtId="165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5" fontId="0" fillId="0" borderId="2" xfId="0" applyNumberForma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5"/>
      <c:perspective val="20"/>
    </c:view3D>
    <c:plotArea>
      <c:layout>
        <c:manualLayout>
          <c:layoutTarget val="inner"/>
          <c:xMode val="edge"/>
          <c:yMode val="edge"/>
          <c:x val="9.3895806045276906E-2"/>
          <c:y val="9.3762990608832877E-2"/>
          <c:w val="0.89845603674540686"/>
          <c:h val="0.64619714202391365"/>
        </c:manualLayout>
      </c:layout>
      <c:bar3D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Конфеты!$A$4:$A$10</c:f>
              <c:strCache>
                <c:ptCount val="7"/>
                <c:pt idx="0">
                  <c:v>Аленка</c:v>
                </c:pt>
                <c:pt idx="1">
                  <c:v>Вдохнование</c:v>
                </c:pt>
                <c:pt idx="2">
                  <c:v>Совершенство</c:v>
                </c:pt>
                <c:pt idx="3">
                  <c:v>Сударушка</c:v>
                </c:pt>
                <c:pt idx="4">
                  <c:v>Путешествие</c:v>
                </c:pt>
                <c:pt idx="5">
                  <c:v>Бабаевский</c:v>
                </c:pt>
                <c:pt idx="6">
                  <c:v>Российский</c:v>
                </c:pt>
              </c:strCache>
            </c:strRef>
          </c:cat>
          <c:val>
            <c:numRef>
              <c:f>Конфеты!$H$4:$H$10</c:f>
              <c:numCache>
                <c:formatCode>General</c:formatCode>
                <c:ptCount val="7"/>
                <c:pt idx="0">
                  <c:v>490</c:v>
                </c:pt>
                <c:pt idx="1">
                  <c:v>420</c:v>
                </c:pt>
                <c:pt idx="2">
                  <c:v>728</c:v>
                </c:pt>
                <c:pt idx="3">
                  <c:v>1300</c:v>
                </c:pt>
                <c:pt idx="4">
                  <c:v>280</c:v>
                </c:pt>
                <c:pt idx="5">
                  <c:v>1008</c:v>
                </c:pt>
                <c:pt idx="6">
                  <c:v>288</c:v>
                </c:pt>
              </c:numCache>
            </c:numRef>
          </c:val>
        </c:ser>
        <c:shape val="cone"/>
        <c:axId val="74797056"/>
        <c:axId val="74798592"/>
        <c:axId val="0"/>
      </c:bar3DChart>
      <c:catAx>
        <c:axId val="74797056"/>
        <c:scaling>
          <c:orientation val="minMax"/>
        </c:scaling>
        <c:axPos val="b"/>
        <c:tickLblPos val="nextTo"/>
        <c:crossAx val="74798592"/>
        <c:crosses val="autoZero"/>
        <c:auto val="1"/>
        <c:lblAlgn val="ctr"/>
        <c:lblOffset val="100"/>
      </c:catAx>
      <c:valAx>
        <c:axId val="74798592"/>
        <c:scaling>
          <c:orientation val="minMax"/>
        </c:scaling>
        <c:axPos val="l"/>
        <c:majorGridlines/>
        <c:numFmt formatCode="General" sourceLinked="1"/>
        <c:tickLblPos val="nextTo"/>
        <c:crossAx val="7479705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'Таблица умножения'!$A$2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умножения'!$B$2:$I$2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</c:numCache>
            </c:numRef>
          </c:val>
        </c:ser>
        <c:ser>
          <c:idx val="1"/>
          <c:order val="1"/>
          <c:tx>
            <c:strRef>
              <c:f>'Таблица умножения'!$A$3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умножения'!$B$3:$I$3</c:f>
              <c:numCache>
                <c:formatCode>General</c:formatCode>
                <c:ptCount val="8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15</c:v>
                </c:pt>
                <c:pt idx="4">
                  <c:v>18</c:v>
                </c:pt>
                <c:pt idx="5">
                  <c:v>21</c:v>
                </c:pt>
                <c:pt idx="6">
                  <c:v>24</c:v>
                </c:pt>
                <c:pt idx="7">
                  <c:v>27</c:v>
                </c:pt>
              </c:numCache>
            </c:numRef>
          </c:val>
        </c:ser>
        <c:ser>
          <c:idx val="2"/>
          <c:order val="2"/>
          <c:tx>
            <c:strRef>
              <c:f>'Таблица умножения'!$A$4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умножения'!$B$4:$I$4</c:f>
              <c:numCache>
                <c:formatCode>General</c:formatCode>
                <c:ptCount val="8"/>
                <c:pt idx="0">
                  <c:v>8</c:v>
                </c:pt>
                <c:pt idx="1">
                  <c:v>12</c:v>
                </c:pt>
                <c:pt idx="2">
                  <c:v>16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32</c:v>
                </c:pt>
                <c:pt idx="7">
                  <c:v>36</c:v>
                </c:pt>
              </c:numCache>
            </c:numRef>
          </c:val>
        </c:ser>
        <c:ser>
          <c:idx val="3"/>
          <c:order val="3"/>
          <c:tx>
            <c:strRef>
              <c:f>'Таблица умножения'!$A$5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умножения'!$B$5:$I$5</c:f>
              <c:numCache>
                <c:formatCode>General</c:formatCode>
                <c:ptCount val="8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</c:numCache>
            </c:numRef>
          </c:val>
        </c:ser>
        <c:ser>
          <c:idx val="4"/>
          <c:order val="4"/>
          <c:tx>
            <c:strRef>
              <c:f>'Таблица умножения'!$A$6</c:f>
              <c:strCache>
                <c:ptCount val="1"/>
                <c:pt idx="0">
                  <c:v>6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умножения'!$B$6:$I$6</c:f>
              <c:numCache>
                <c:formatCode>General</c:formatCode>
                <c:ptCount val="8"/>
                <c:pt idx="0">
                  <c:v>12</c:v>
                </c:pt>
                <c:pt idx="1">
                  <c:v>18</c:v>
                </c:pt>
                <c:pt idx="2">
                  <c:v>24</c:v>
                </c:pt>
                <c:pt idx="3">
                  <c:v>30</c:v>
                </c:pt>
                <c:pt idx="4">
                  <c:v>36</c:v>
                </c:pt>
                <c:pt idx="5">
                  <c:v>42</c:v>
                </c:pt>
                <c:pt idx="6">
                  <c:v>48</c:v>
                </c:pt>
                <c:pt idx="7">
                  <c:v>54</c:v>
                </c:pt>
              </c:numCache>
            </c:numRef>
          </c:val>
        </c:ser>
        <c:ser>
          <c:idx val="5"/>
          <c:order val="5"/>
          <c:tx>
            <c:strRef>
              <c:f>'Таблица умножения'!$A$7</c:f>
              <c:strCache>
                <c:ptCount val="1"/>
                <c:pt idx="0">
                  <c:v>7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умножения'!$B$7:$I$7</c:f>
              <c:numCache>
                <c:formatCode>General</c:formatCode>
                <c:ptCount val="8"/>
                <c:pt idx="0">
                  <c:v>14</c:v>
                </c:pt>
                <c:pt idx="1">
                  <c:v>21</c:v>
                </c:pt>
                <c:pt idx="2">
                  <c:v>28</c:v>
                </c:pt>
                <c:pt idx="3">
                  <c:v>35</c:v>
                </c:pt>
                <c:pt idx="4">
                  <c:v>42</c:v>
                </c:pt>
                <c:pt idx="5">
                  <c:v>49</c:v>
                </c:pt>
                <c:pt idx="6">
                  <c:v>56</c:v>
                </c:pt>
                <c:pt idx="7">
                  <c:v>63</c:v>
                </c:pt>
              </c:numCache>
            </c:numRef>
          </c:val>
        </c:ser>
        <c:ser>
          <c:idx val="6"/>
          <c:order val="6"/>
          <c:tx>
            <c:strRef>
              <c:f>'Таблица умножения'!$A$8</c:f>
              <c:strCache>
                <c:ptCount val="1"/>
                <c:pt idx="0">
                  <c:v>8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умножения'!$B$8:$I$8</c:f>
              <c:numCache>
                <c:formatCode>General</c:formatCode>
                <c:ptCount val="8"/>
                <c:pt idx="0">
                  <c:v>16</c:v>
                </c:pt>
                <c:pt idx="1">
                  <c:v>24</c:v>
                </c:pt>
                <c:pt idx="2">
                  <c:v>32</c:v>
                </c:pt>
                <c:pt idx="3">
                  <c:v>40</c:v>
                </c:pt>
                <c:pt idx="4">
                  <c:v>48</c:v>
                </c:pt>
                <c:pt idx="5">
                  <c:v>56</c:v>
                </c:pt>
                <c:pt idx="6">
                  <c:v>64</c:v>
                </c:pt>
                <c:pt idx="7">
                  <c:v>72</c:v>
                </c:pt>
              </c:numCache>
            </c:numRef>
          </c:val>
        </c:ser>
        <c:ser>
          <c:idx val="7"/>
          <c:order val="7"/>
          <c:tx>
            <c:strRef>
              <c:f>'Таблица умножения'!$A$9</c:f>
              <c:strCache>
                <c:ptCount val="1"/>
                <c:pt idx="0">
                  <c:v>9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умножения'!$B$9:$I$9</c:f>
              <c:numCache>
                <c:formatCode>General</c:formatCode>
                <c:ptCount val="8"/>
                <c:pt idx="0">
                  <c:v>18</c:v>
                </c:pt>
                <c:pt idx="1">
                  <c:v>27</c:v>
                </c:pt>
                <c:pt idx="2">
                  <c:v>36</c:v>
                </c:pt>
                <c:pt idx="3">
                  <c:v>45</c:v>
                </c:pt>
                <c:pt idx="4">
                  <c:v>54</c:v>
                </c:pt>
                <c:pt idx="5">
                  <c:v>63</c:v>
                </c:pt>
                <c:pt idx="6">
                  <c:v>72</c:v>
                </c:pt>
                <c:pt idx="7">
                  <c:v>81</c:v>
                </c:pt>
              </c:numCache>
            </c:numRef>
          </c:val>
        </c:ser>
        <c:axId val="85543168"/>
        <c:axId val="85561344"/>
      </c:barChart>
      <c:catAx>
        <c:axId val="85543168"/>
        <c:scaling>
          <c:orientation val="minMax"/>
        </c:scaling>
        <c:axPos val="b"/>
        <c:numFmt formatCode="General" sourceLinked="1"/>
        <c:tickLblPos val="nextTo"/>
        <c:crossAx val="85561344"/>
        <c:crosses val="autoZero"/>
        <c:auto val="1"/>
        <c:lblAlgn val="ctr"/>
        <c:lblOffset val="100"/>
      </c:catAx>
      <c:valAx>
        <c:axId val="85561344"/>
        <c:scaling>
          <c:orientation val="minMax"/>
        </c:scaling>
        <c:axPos val="l"/>
        <c:majorGridlines/>
        <c:numFmt formatCode="General" sourceLinked="1"/>
        <c:tickLblPos val="nextTo"/>
        <c:crossAx val="85543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Диаграмма успеваемости</a:t>
            </a:r>
          </a:p>
        </c:rich>
      </c:tx>
      <c:layout>
        <c:manualLayout>
          <c:xMode val="edge"/>
          <c:yMode val="edge"/>
          <c:x val="0.29978738395955556"/>
          <c:y val="0"/>
        </c:manualLayout>
      </c:layout>
      <c:overlay val="1"/>
    </c:title>
    <c:view3D>
      <c:rAngAx val="1"/>
    </c:view3D>
    <c:plotArea>
      <c:layout>
        <c:manualLayout>
          <c:layoutTarget val="inner"/>
          <c:xMode val="edge"/>
          <c:yMode val="edge"/>
          <c:x val="9.5730416248304515E-2"/>
          <c:y val="0.10316743956984298"/>
          <c:w val="0.81831862460145499"/>
          <c:h val="0.56032980595703552"/>
        </c:manualLayout>
      </c:layout>
      <c:bar3DChart>
        <c:barDir val="col"/>
        <c:grouping val="clustered"/>
        <c:ser>
          <c:idx val="0"/>
          <c:order val="0"/>
          <c:tx>
            <c:strRef>
              <c:f>'Зачетная оценка'!$B$3</c:f>
              <c:strCache>
                <c:ptCount val="1"/>
                <c:pt idx="0">
                  <c:v>Иванов</c:v>
                </c:pt>
              </c:strCache>
            </c:strRef>
          </c:tx>
          <c:cat>
            <c:multiLvlStrRef>
              <c:f>'Зачетная оценка'!$C$1:$H$2</c:f>
              <c:multiLvlStrCache>
                <c:ptCount val="6"/>
                <c:lvl>
                  <c:pt idx="0">
                    <c:v>01.03.07</c:v>
                  </c:pt>
                  <c:pt idx="1">
                    <c:v>17.03.07</c:v>
                  </c:pt>
                  <c:pt idx="2">
                    <c:v>31.03.07</c:v>
                  </c:pt>
                  <c:pt idx="3">
                    <c:v>14.04.07</c:v>
                  </c:pt>
                  <c:pt idx="4">
                    <c:v>28.04.07</c:v>
                  </c:pt>
                  <c:pt idx="5">
                    <c:v>12.05.07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оценка'!$C$3:$H$3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'Зачетная оценка'!$B$4</c:f>
              <c:strCache>
                <c:ptCount val="1"/>
                <c:pt idx="0">
                  <c:v>Петров</c:v>
                </c:pt>
              </c:strCache>
            </c:strRef>
          </c:tx>
          <c:cat>
            <c:multiLvlStrRef>
              <c:f>'Зачетная оценка'!$C$1:$H$2</c:f>
              <c:multiLvlStrCache>
                <c:ptCount val="6"/>
                <c:lvl>
                  <c:pt idx="0">
                    <c:v>01.03.07</c:v>
                  </c:pt>
                  <c:pt idx="1">
                    <c:v>17.03.07</c:v>
                  </c:pt>
                  <c:pt idx="2">
                    <c:v>31.03.07</c:v>
                  </c:pt>
                  <c:pt idx="3">
                    <c:v>14.04.07</c:v>
                  </c:pt>
                  <c:pt idx="4">
                    <c:v>28.04.07</c:v>
                  </c:pt>
                  <c:pt idx="5">
                    <c:v>12.05.07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оценка'!$C$4:$H$4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</c:ser>
        <c:ser>
          <c:idx val="2"/>
          <c:order val="2"/>
          <c:tx>
            <c:strRef>
              <c:f>'Зачетная оценка'!$B$5</c:f>
              <c:strCache>
                <c:ptCount val="1"/>
                <c:pt idx="0">
                  <c:v>Сидоров</c:v>
                </c:pt>
              </c:strCache>
            </c:strRef>
          </c:tx>
          <c:cat>
            <c:multiLvlStrRef>
              <c:f>'Зачетная оценка'!$C$1:$H$2</c:f>
              <c:multiLvlStrCache>
                <c:ptCount val="6"/>
                <c:lvl>
                  <c:pt idx="0">
                    <c:v>01.03.07</c:v>
                  </c:pt>
                  <c:pt idx="1">
                    <c:v>17.03.07</c:v>
                  </c:pt>
                  <c:pt idx="2">
                    <c:v>31.03.07</c:v>
                  </c:pt>
                  <c:pt idx="3">
                    <c:v>14.04.07</c:v>
                  </c:pt>
                  <c:pt idx="4">
                    <c:v>28.04.07</c:v>
                  </c:pt>
                  <c:pt idx="5">
                    <c:v>12.05.07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оценка'!$C$5:$H$5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ser>
          <c:idx val="3"/>
          <c:order val="3"/>
          <c:tx>
            <c:strRef>
              <c:f>'Зачетная оценка'!$B$6</c:f>
              <c:strCache>
                <c:ptCount val="1"/>
                <c:pt idx="0">
                  <c:v>Кузьмин</c:v>
                </c:pt>
              </c:strCache>
            </c:strRef>
          </c:tx>
          <c:cat>
            <c:multiLvlStrRef>
              <c:f>'Зачетная оценка'!$C$1:$H$2</c:f>
              <c:multiLvlStrCache>
                <c:ptCount val="6"/>
                <c:lvl>
                  <c:pt idx="0">
                    <c:v>01.03.07</c:v>
                  </c:pt>
                  <c:pt idx="1">
                    <c:v>17.03.07</c:v>
                  </c:pt>
                  <c:pt idx="2">
                    <c:v>31.03.07</c:v>
                  </c:pt>
                  <c:pt idx="3">
                    <c:v>14.04.07</c:v>
                  </c:pt>
                  <c:pt idx="4">
                    <c:v>28.04.07</c:v>
                  </c:pt>
                  <c:pt idx="5">
                    <c:v>12.05.07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оценка'!$C$6:$H$6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shape val="box"/>
        <c:axId val="85656704"/>
        <c:axId val="85658240"/>
        <c:axId val="0"/>
      </c:bar3DChart>
      <c:catAx>
        <c:axId val="85656704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85658240"/>
        <c:crosses val="autoZero"/>
        <c:auto val="1"/>
        <c:lblAlgn val="ctr"/>
        <c:lblOffset val="100"/>
      </c:catAx>
      <c:valAx>
        <c:axId val="8565824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 baseline="0"/>
                </a:pPr>
                <a:r>
                  <a:rPr lang="ru-RU" sz="1200" baseline="0"/>
                  <a:t>Оценки</a:t>
                </a:r>
              </a:p>
            </c:rich>
          </c:tx>
          <c:layout>
            <c:manualLayout>
              <c:xMode val="edge"/>
              <c:yMode val="edge"/>
              <c:x val="4.0708837569800271E-4"/>
              <c:y val="0.25449466421388306"/>
            </c:manualLayout>
          </c:layout>
        </c:title>
        <c:numFmt formatCode="General" sourceLinked="1"/>
        <c:tickLblPos val="nextTo"/>
        <c:crossAx val="8565670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Зачетная оценка</a:t>
            </a:r>
          </a:p>
        </c:rich>
      </c:tx>
      <c:layout>
        <c:manualLayout>
          <c:xMode val="edge"/>
          <c:yMode val="edge"/>
          <c:x val="0.31362489063867027"/>
          <c:y val="0"/>
        </c:manualLayout>
      </c:layout>
    </c:title>
    <c:view3D>
      <c:rotX val="30"/>
      <c:rotY val="164"/>
      <c:perspective val="30"/>
    </c:view3D>
    <c:plotArea>
      <c:layout/>
      <c:pie3DChart>
        <c:varyColors val="1"/>
        <c:ser>
          <c:idx val="0"/>
          <c:order val="0"/>
          <c:explosion val="18"/>
          <c:dLbls>
            <c:showCatName val="1"/>
            <c:showPercent val="1"/>
          </c:dLbls>
          <c:cat>
            <c:strRef>
              <c:f>'Зачетная оценка'!$B$3:$B$6</c:f>
              <c:strCache>
                <c:ptCount val="4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Кузьмин</c:v>
                </c:pt>
              </c:strCache>
            </c:strRef>
          </c:cat>
          <c:val>
            <c:numRef>
              <c:f>'Зачетная оценка'!$I$3:$I$6</c:f>
              <c:numCache>
                <c:formatCode>0</c:formatCode>
                <c:ptCount val="4"/>
                <c:pt idx="0">
                  <c:v>3.3333333333333335</c:v>
                </c:pt>
                <c:pt idx="1">
                  <c:v>4</c:v>
                </c:pt>
                <c:pt idx="2">
                  <c:v>4.666666666666667</c:v>
                </c:pt>
                <c:pt idx="3">
                  <c:v>5</c:v>
                </c:pt>
              </c:numCache>
            </c:numRef>
          </c:val>
        </c:ser>
        <c:dLbls>
          <c:showVal val="1"/>
        </c:dLbls>
      </c:pie3DChart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676274</xdr:colOff>
      <xdr:row>14</xdr:row>
      <xdr:rowOff>161926</xdr:rowOff>
    </xdr:from>
    <xdr:to>
      <xdr:col>10</xdr:col>
      <xdr:colOff>47624</xdr:colOff>
      <xdr:row>31</xdr:row>
      <xdr:rowOff>57151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7</xdr:col>
      <xdr:colOff>457200</xdr:colOff>
      <xdr:row>17</xdr:row>
      <xdr:rowOff>47625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9</xdr:row>
      <xdr:rowOff>190499</xdr:rowOff>
    </xdr:from>
    <xdr:to>
      <xdr:col>8</xdr:col>
      <xdr:colOff>38099</xdr:colOff>
      <xdr:row>31</xdr:row>
      <xdr:rowOff>142875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514350</xdr:colOff>
      <xdr:row>12</xdr:row>
      <xdr:rowOff>38100</xdr:rowOff>
    </xdr:from>
    <xdr:to>
      <xdr:col>15</xdr:col>
      <xdr:colOff>285750</xdr:colOff>
      <xdr:row>25</xdr:row>
      <xdr:rowOff>180975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G19"/>
  <sheetViews>
    <sheetView topLeftCell="A4" workbookViewId="0">
      <selection activeCell="G11" sqref="G11"/>
    </sheetView>
  </sheetViews>
  <sheetFormatPr defaultRowHeight="15.75"/>
  <cols>
    <col min="1" max="1" width="14.625" customWidth="1"/>
    <col min="3" max="3" width="9.875" customWidth="1"/>
    <col min="4" max="4" width="12.125" style="12" customWidth="1"/>
    <col min="5" max="5" width="12.25" style="12" customWidth="1"/>
    <col min="6" max="6" width="10.25" style="12" customWidth="1"/>
    <col min="7" max="7" width="9.625" style="12" customWidth="1"/>
  </cols>
  <sheetData>
    <row r="5" spans="1:7">
      <c r="A5" s="58" t="s">
        <v>0</v>
      </c>
      <c r="B5" s="58"/>
      <c r="C5" s="58"/>
      <c r="D5" s="58"/>
      <c r="E5" s="58"/>
      <c r="F5" s="58"/>
      <c r="G5" s="58"/>
    </row>
    <row r="6" spans="1:7" ht="31.5">
      <c r="A6" s="6" t="s">
        <v>1</v>
      </c>
      <c r="B6" s="6" t="s">
        <v>2</v>
      </c>
      <c r="C6" s="6" t="s">
        <v>3</v>
      </c>
      <c r="D6" s="9" t="s">
        <v>4</v>
      </c>
      <c r="E6" s="9" t="s">
        <v>5</v>
      </c>
      <c r="F6" s="9" t="s">
        <v>6</v>
      </c>
      <c r="G6" s="9" t="s">
        <v>7</v>
      </c>
    </row>
    <row r="7" spans="1:7">
      <c r="A7" s="5" t="s">
        <v>8</v>
      </c>
      <c r="B7" s="5">
        <v>4000</v>
      </c>
      <c r="C7" s="5">
        <f>B7*25%</f>
        <v>1000</v>
      </c>
      <c r="D7" s="10">
        <f>(B7+C7)*15%</f>
        <v>750</v>
      </c>
      <c r="E7" s="10">
        <f>B7+C7+D7</f>
        <v>5750</v>
      </c>
      <c r="F7" s="10">
        <f>E7*13%</f>
        <v>747.5</v>
      </c>
      <c r="G7" s="10">
        <f>E7-F7</f>
        <v>5002.5</v>
      </c>
    </row>
    <row r="8" spans="1:7">
      <c r="A8" s="5" t="s">
        <v>9</v>
      </c>
      <c r="B8" s="5">
        <v>3500</v>
      </c>
      <c r="C8" s="5">
        <f t="shared" ref="C8:C11" si="0">B8*25%</f>
        <v>875</v>
      </c>
      <c r="D8" s="10">
        <f t="shared" ref="D8:D11" si="1">(B8+C8)*15%</f>
        <v>656.25</v>
      </c>
      <c r="E8" s="10">
        <f t="shared" ref="E8:E11" si="2">B8+C8+D8</f>
        <v>5031.25</v>
      </c>
      <c r="F8" s="10">
        <f t="shared" ref="F8:F10" si="3">E8*13%</f>
        <v>654.0625</v>
      </c>
      <c r="G8" s="10">
        <f t="shared" ref="G8:G11" si="4">E8-F8</f>
        <v>4377.1875</v>
      </c>
    </row>
    <row r="9" spans="1:7">
      <c r="A9" s="5" t="s">
        <v>10</v>
      </c>
      <c r="B9" s="5">
        <v>6000</v>
      </c>
      <c r="C9" s="5">
        <f t="shared" si="0"/>
        <v>1500</v>
      </c>
      <c r="D9" s="10">
        <f t="shared" si="1"/>
        <v>1125</v>
      </c>
      <c r="E9" s="10">
        <f t="shared" si="2"/>
        <v>8625</v>
      </c>
      <c r="F9" s="10">
        <f t="shared" si="3"/>
        <v>1121.25</v>
      </c>
      <c r="G9" s="10">
        <f t="shared" si="4"/>
        <v>7503.75</v>
      </c>
    </row>
    <row r="10" spans="1:7">
      <c r="A10" s="5" t="s">
        <v>11</v>
      </c>
      <c r="B10" s="5">
        <v>4500</v>
      </c>
      <c r="C10" s="5">
        <f t="shared" si="0"/>
        <v>1125</v>
      </c>
      <c r="D10" s="10">
        <f t="shared" si="1"/>
        <v>843.75</v>
      </c>
      <c r="E10" s="10">
        <f t="shared" si="2"/>
        <v>6468.75</v>
      </c>
      <c r="F10" s="10">
        <f t="shared" si="3"/>
        <v>840.9375</v>
      </c>
      <c r="G10" s="10">
        <f t="shared" si="4"/>
        <v>5627.8125</v>
      </c>
    </row>
    <row r="11" spans="1:7">
      <c r="A11" s="5" t="s">
        <v>12</v>
      </c>
      <c r="B11" s="5">
        <v>3000</v>
      </c>
      <c r="C11" s="5">
        <f t="shared" si="0"/>
        <v>750</v>
      </c>
      <c r="D11" s="10">
        <f t="shared" si="1"/>
        <v>562.5</v>
      </c>
      <c r="E11" s="10">
        <f t="shared" si="2"/>
        <v>4312.5</v>
      </c>
      <c r="F11" s="10">
        <f t="shared" ref="F11" si="5">E11*15%</f>
        <v>646.875</v>
      </c>
      <c r="G11" s="10">
        <f t="shared" si="4"/>
        <v>3665.625</v>
      </c>
    </row>
    <row r="12" spans="1:7">
      <c r="A12" s="3"/>
      <c r="B12" s="3"/>
      <c r="C12" s="3"/>
      <c r="D12" s="11"/>
      <c r="E12" s="11"/>
      <c r="F12" s="11"/>
      <c r="G12" s="11"/>
    </row>
    <row r="13" spans="1:7">
      <c r="A13" s="3"/>
      <c r="B13" s="3"/>
      <c r="C13" s="3"/>
      <c r="D13" s="11"/>
      <c r="E13" s="11"/>
      <c r="F13" s="11"/>
      <c r="G13" s="11"/>
    </row>
    <row r="14" spans="1:7">
      <c r="A14" s="3"/>
      <c r="B14" s="3"/>
      <c r="C14" s="3"/>
      <c r="D14" s="11"/>
      <c r="E14" s="11"/>
      <c r="F14" s="11"/>
      <c r="G14" s="11"/>
    </row>
    <row r="15" spans="1:7">
      <c r="A15" s="3"/>
      <c r="B15" s="3"/>
      <c r="C15" s="3"/>
      <c r="D15" s="11"/>
      <c r="E15" s="11"/>
      <c r="F15" s="11"/>
      <c r="G15" s="11"/>
    </row>
    <row r="16" spans="1:7">
      <c r="A16" s="3"/>
      <c r="B16" s="3"/>
      <c r="C16" s="3"/>
      <c r="D16" s="11"/>
      <c r="E16" s="11"/>
      <c r="F16" s="11"/>
      <c r="G16" s="11"/>
    </row>
    <row r="17" spans="1:7">
      <c r="A17" s="3"/>
      <c r="B17" s="3"/>
      <c r="C17" s="3"/>
      <c r="D17" s="11"/>
      <c r="E17" s="11"/>
      <c r="F17" s="11"/>
      <c r="G17" s="11"/>
    </row>
    <row r="18" spans="1:7">
      <c r="A18" s="3"/>
      <c r="B18" s="3"/>
      <c r="C18" s="3"/>
      <c r="D18" s="11"/>
      <c r="E18" s="11"/>
      <c r="F18" s="11"/>
      <c r="G18" s="11"/>
    </row>
    <row r="19" spans="1:7">
      <c r="A19" s="3"/>
      <c r="B19" s="3"/>
      <c r="C19" s="3"/>
      <c r="D19" s="11"/>
      <c r="E19" s="11"/>
      <c r="F19" s="11"/>
      <c r="G19" s="11"/>
    </row>
  </sheetData>
  <mergeCells count="1">
    <mergeCell ref="A5:G5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F10" sqref="F10"/>
    </sheetView>
  </sheetViews>
  <sheetFormatPr defaultRowHeight="15.75"/>
  <cols>
    <col min="1" max="1" width="17.875" customWidth="1"/>
    <col min="2" max="3" width="13.625" customWidth="1"/>
    <col min="4" max="4" width="10.75" customWidth="1"/>
  </cols>
  <sheetData>
    <row r="1" spans="1:4" ht="18.75">
      <c r="A1" s="101" t="s">
        <v>115</v>
      </c>
      <c r="B1" s="101"/>
      <c r="C1" s="101"/>
      <c r="D1" s="101"/>
    </row>
    <row r="2" spans="1:4">
      <c r="A2" s="16" t="str">
        <f>Потребность!A2</f>
        <v>Наименование</v>
      </c>
      <c r="B2" s="16" t="s">
        <v>113</v>
      </c>
      <c r="C2" s="16" t="s">
        <v>114</v>
      </c>
      <c r="D2" s="16" t="s">
        <v>116</v>
      </c>
    </row>
    <row r="3" spans="1:4">
      <c r="A3" s="42" t="str">
        <f>Потребность!A3</f>
        <v>ручки</v>
      </c>
      <c r="B3" s="14">
        <f>Потребность!D3:D13</f>
        <v>45</v>
      </c>
      <c r="C3" s="14">
        <f>Фактически!D3</f>
        <v>50</v>
      </c>
      <c r="D3" s="5">
        <f>C3-B3</f>
        <v>5</v>
      </c>
    </row>
    <row r="4" spans="1:4">
      <c r="A4" s="42" t="str">
        <f>Потребность!A4</f>
        <v>карандаши</v>
      </c>
      <c r="B4" s="14">
        <f>Потребность!D4:D14</f>
        <v>58.5</v>
      </c>
      <c r="C4" s="14">
        <f>Фактически!D4</f>
        <v>45</v>
      </c>
      <c r="D4" s="5">
        <f t="shared" ref="D4:D13" si="0">C4-B4</f>
        <v>-13.5</v>
      </c>
    </row>
    <row r="5" spans="1:4">
      <c r="A5" s="42" t="str">
        <f>Потребность!A5</f>
        <v>скрепки</v>
      </c>
      <c r="B5" s="14">
        <f>Потребность!D5:D15</f>
        <v>52</v>
      </c>
      <c r="C5" s="14">
        <f>Фактически!D5</f>
        <v>60</v>
      </c>
      <c r="D5" s="5">
        <f t="shared" si="0"/>
        <v>8</v>
      </c>
    </row>
    <row r="6" spans="1:4">
      <c r="A6" s="42" t="str">
        <f>Потребность!A6</f>
        <v>клей</v>
      </c>
      <c r="B6" s="14">
        <f>Потребность!D6:D16</f>
        <v>43.5</v>
      </c>
      <c r="C6" s="14">
        <f>Фактически!D6</f>
        <v>30</v>
      </c>
      <c r="D6" s="5">
        <f t="shared" si="0"/>
        <v>-13.5</v>
      </c>
    </row>
    <row r="7" spans="1:4">
      <c r="A7" s="42" t="str">
        <f>Потребность!A7</f>
        <v>ножницы</v>
      </c>
      <c r="B7" s="14">
        <f>Потребность!D7:D17</f>
        <v>37.5</v>
      </c>
      <c r="C7" s="14">
        <f>Фактически!D7</f>
        <v>51</v>
      </c>
      <c r="D7" s="5">
        <f t="shared" si="0"/>
        <v>13.5</v>
      </c>
    </row>
    <row r="8" spans="1:4">
      <c r="A8" s="42" t="str">
        <f>Потребность!A8</f>
        <v>степлер</v>
      </c>
      <c r="B8" s="14">
        <f>Потребность!D8:D18</f>
        <v>36</v>
      </c>
      <c r="C8" s="14">
        <f>Фактически!D8</f>
        <v>40</v>
      </c>
      <c r="D8" s="5">
        <f t="shared" si="0"/>
        <v>4</v>
      </c>
    </row>
    <row r="9" spans="1:4">
      <c r="A9" s="42" t="str">
        <f>Потребность!A9</f>
        <v>скобы для степлера</v>
      </c>
      <c r="B9" s="14">
        <f>Потребность!D9:D19</f>
        <v>60</v>
      </c>
      <c r="C9" s="14">
        <f>Фактически!D9</f>
        <v>60</v>
      </c>
      <c r="D9" s="5">
        <f t="shared" si="0"/>
        <v>0</v>
      </c>
    </row>
    <row r="10" spans="1:4">
      <c r="A10" s="42" t="str">
        <f>Потребность!A10</f>
        <v>резинки</v>
      </c>
      <c r="B10" s="14">
        <f>Потребность!D10:D20</f>
        <v>28.699999999999996</v>
      </c>
      <c r="C10" s="14">
        <f>Фактически!D10</f>
        <v>7</v>
      </c>
      <c r="D10" s="5">
        <f t="shared" si="0"/>
        <v>-21.699999999999996</v>
      </c>
    </row>
    <row r="11" spans="1:4">
      <c r="A11" s="42" t="str">
        <f>Потребность!A11</f>
        <v>бумага</v>
      </c>
      <c r="B11" s="14">
        <f>Потребность!D11:D21</f>
        <v>1725</v>
      </c>
      <c r="C11" s="14">
        <f>Фактически!D11</f>
        <v>1800</v>
      </c>
      <c r="D11" s="5">
        <f t="shared" si="0"/>
        <v>75</v>
      </c>
    </row>
    <row r="12" spans="1:4">
      <c r="A12" s="42" t="str">
        <f>Потребность!A12</f>
        <v>дырокол</v>
      </c>
      <c r="B12" s="14">
        <f>Потребность!D12:D22</f>
        <v>19.600000000000001</v>
      </c>
      <c r="C12" s="14">
        <f>Фактически!D12</f>
        <v>30</v>
      </c>
      <c r="D12" s="5">
        <f t="shared" si="0"/>
        <v>10.399999999999999</v>
      </c>
    </row>
    <row r="13" spans="1:4">
      <c r="A13" s="42" t="str">
        <f>Потребность!A13</f>
        <v>папки</v>
      </c>
      <c r="B13" s="14">
        <f>Потребность!D13:D23</f>
        <v>414</v>
      </c>
      <c r="C13" s="14">
        <f>Фактически!D13</f>
        <v>460</v>
      </c>
      <c r="D13" s="5">
        <f t="shared" si="0"/>
        <v>46</v>
      </c>
    </row>
    <row r="14" spans="1:4">
      <c r="A14" s="42" t="str">
        <f>Потребность!A14</f>
        <v>Итого</v>
      </c>
      <c r="B14" s="14">
        <f>Потребность!D14:D24</f>
        <v>2519.7999999999997</v>
      </c>
      <c r="C14" s="14">
        <f>Фактически!D14</f>
        <v>2633</v>
      </c>
      <c r="D14" s="39">
        <f>SUM(D3:D13)</f>
        <v>113.2</v>
      </c>
    </row>
  </sheetData>
  <mergeCells count="1">
    <mergeCell ref="A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9"/>
  <sheetViews>
    <sheetView topLeftCell="A7" workbookViewId="0">
      <selection activeCell="G17" sqref="G17"/>
    </sheetView>
  </sheetViews>
  <sheetFormatPr defaultRowHeight="15.75"/>
  <sheetData>
    <row r="1" spans="1:9">
      <c r="A1" s="5"/>
      <c r="B1" s="44">
        <v>2</v>
      </c>
      <c r="C1" s="44">
        <v>3</v>
      </c>
      <c r="D1" s="44">
        <v>4</v>
      </c>
      <c r="E1" s="44">
        <v>5</v>
      </c>
      <c r="F1" s="44">
        <v>6</v>
      </c>
      <c r="G1" s="44">
        <v>7</v>
      </c>
      <c r="H1" s="44">
        <v>8</v>
      </c>
      <c r="I1" s="44">
        <v>9</v>
      </c>
    </row>
    <row r="2" spans="1:9">
      <c r="A2" s="43">
        <v>2</v>
      </c>
      <c r="B2" s="14">
        <f>A2*$B$1</f>
        <v>4</v>
      </c>
      <c r="C2" s="14">
        <f>A2*$C$1</f>
        <v>6</v>
      </c>
      <c r="D2" s="14">
        <f>A2*$D$1</f>
        <v>8</v>
      </c>
      <c r="E2" s="14">
        <f>A2*$E$1</f>
        <v>10</v>
      </c>
      <c r="F2" s="14">
        <f>A2*$F$1</f>
        <v>12</v>
      </c>
      <c r="G2" s="14">
        <f>A2*$G$1</f>
        <v>14</v>
      </c>
      <c r="H2" s="14">
        <f>A2*$H$1</f>
        <v>16</v>
      </c>
      <c r="I2" s="14">
        <f>A2*$I$1</f>
        <v>18</v>
      </c>
    </row>
    <row r="3" spans="1:9">
      <c r="A3" s="43">
        <v>3</v>
      </c>
      <c r="B3" s="14">
        <f t="shared" ref="B3:B9" si="0">A3*$B$1</f>
        <v>6</v>
      </c>
      <c r="C3" s="14">
        <f t="shared" ref="C3:C9" si="1">A3*$C$1</f>
        <v>9</v>
      </c>
      <c r="D3" s="14">
        <f t="shared" ref="D3:D9" si="2">A3*$D$1</f>
        <v>12</v>
      </c>
      <c r="E3" s="14">
        <f t="shared" ref="E3:E9" si="3">A3*$E$1</f>
        <v>15</v>
      </c>
      <c r="F3" s="14">
        <f t="shared" ref="F3:F9" si="4">A3*$F$1</f>
        <v>18</v>
      </c>
      <c r="G3" s="14">
        <f t="shared" ref="G3:G9" si="5">A3*$G$1</f>
        <v>21</v>
      </c>
      <c r="H3" s="14">
        <f t="shared" ref="H3:H9" si="6">A3*$H$1</f>
        <v>24</v>
      </c>
      <c r="I3" s="14">
        <f t="shared" ref="I3:I9" si="7">A3*$I$1</f>
        <v>27</v>
      </c>
    </row>
    <row r="4" spans="1:9">
      <c r="A4" s="43">
        <v>4</v>
      </c>
      <c r="B4" s="14">
        <f t="shared" si="0"/>
        <v>8</v>
      </c>
      <c r="C4" s="14">
        <f t="shared" si="1"/>
        <v>12</v>
      </c>
      <c r="D4" s="14">
        <f t="shared" si="2"/>
        <v>16</v>
      </c>
      <c r="E4" s="14">
        <f t="shared" si="3"/>
        <v>20</v>
      </c>
      <c r="F4" s="14">
        <f t="shared" si="4"/>
        <v>24</v>
      </c>
      <c r="G4" s="14">
        <f t="shared" si="5"/>
        <v>28</v>
      </c>
      <c r="H4" s="14">
        <f t="shared" si="6"/>
        <v>32</v>
      </c>
      <c r="I4" s="14">
        <f t="shared" si="7"/>
        <v>36</v>
      </c>
    </row>
    <row r="5" spans="1:9">
      <c r="A5" s="43">
        <v>5</v>
      </c>
      <c r="B5" s="14">
        <f t="shared" si="0"/>
        <v>10</v>
      </c>
      <c r="C5" s="14">
        <f t="shared" si="1"/>
        <v>15</v>
      </c>
      <c r="D5" s="14">
        <f t="shared" si="2"/>
        <v>20</v>
      </c>
      <c r="E5" s="14">
        <f t="shared" si="3"/>
        <v>25</v>
      </c>
      <c r="F5" s="14">
        <f t="shared" si="4"/>
        <v>30</v>
      </c>
      <c r="G5" s="14">
        <f t="shared" si="5"/>
        <v>35</v>
      </c>
      <c r="H5" s="14">
        <f t="shared" si="6"/>
        <v>40</v>
      </c>
      <c r="I5" s="14">
        <f t="shared" si="7"/>
        <v>45</v>
      </c>
    </row>
    <row r="6" spans="1:9">
      <c r="A6" s="43">
        <v>6</v>
      </c>
      <c r="B6" s="14">
        <f t="shared" si="0"/>
        <v>12</v>
      </c>
      <c r="C6" s="14">
        <f t="shared" si="1"/>
        <v>18</v>
      </c>
      <c r="D6" s="14">
        <f t="shared" si="2"/>
        <v>24</v>
      </c>
      <c r="E6" s="14">
        <f t="shared" si="3"/>
        <v>30</v>
      </c>
      <c r="F6" s="14">
        <f t="shared" si="4"/>
        <v>36</v>
      </c>
      <c r="G6" s="14">
        <f t="shared" si="5"/>
        <v>42</v>
      </c>
      <c r="H6" s="14">
        <f t="shared" si="6"/>
        <v>48</v>
      </c>
      <c r="I6" s="14">
        <f t="shared" si="7"/>
        <v>54</v>
      </c>
    </row>
    <row r="7" spans="1:9">
      <c r="A7" s="43">
        <v>7</v>
      </c>
      <c r="B7" s="14">
        <f t="shared" si="0"/>
        <v>14</v>
      </c>
      <c r="C7" s="14">
        <f t="shared" si="1"/>
        <v>21</v>
      </c>
      <c r="D7" s="14">
        <f t="shared" si="2"/>
        <v>28</v>
      </c>
      <c r="E7" s="14">
        <f t="shared" si="3"/>
        <v>35</v>
      </c>
      <c r="F7" s="14">
        <f t="shared" si="4"/>
        <v>42</v>
      </c>
      <c r="G7" s="14">
        <f t="shared" si="5"/>
        <v>49</v>
      </c>
      <c r="H7" s="14">
        <f t="shared" si="6"/>
        <v>56</v>
      </c>
      <c r="I7" s="14">
        <f t="shared" si="7"/>
        <v>63</v>
      </c>
    </row>
    <row r="8" spans="1:9">
      <c r="A8" s="43">
        <v>8</v>
      </c>
      <c r="B8" s="14">
        <f t="shared" si="0"/>
        <v>16</v>
      </c>
      <c r="C8" s="14">
        <f t="shared" si="1"/>
        <v>24</v>
      </c>
      <c r="D8" s="14">
        <f t="shared" si="2"/>
        <v>32</v>
      </c>
      <c r="E8" s="14">
        <f t="shared" si="3"/>
        <v>40</v>
      </c>
      <c r="F8" s="14">
        <f t="shared" si="4"/>
        <v>48</v>
      </c>
      <c r="G8" s="14">
        <f t="shared" si="5"/>
        <v>56</v>
      </c>
      <c r="H8" s="14">
        <f t="shared" si="6"/>
        <v>64</v>
      </c>
      <c r="I8" s="14">
        <f t="shared" si="7"/>
        <v>72</v>
      </c>
    </row>
    <row r="9" spans="1:9">
      <c r="A9" s="43">
        <v>9</v>
      </c>
      <c r="B9" s="14">
        <f t="shared" si="0"/>
        <v>18</v>
      </c>
      <c r="C9" s="14">
        <f t="shared" si="1"/>
        <v>27</v>
      </c>
      <c r="D9" s="14">
        <f t="shared" si="2"/>
        <v>36</v>
      </c>
      <c r="E9" s="14">
        <f t="shared" si="3"/>
        <v>45</v>
      </c>
      <c r="F9" s="14">
        <f t="shared" si="4"/>
        <v>54</v>
      </c>
      <c r="G9" s="14">
        <f t="shared" si="5"/>
        <v>63</v>
      </c>
      <c r="H9" s="14">
        <f t="shared" si="6"/>
        <v>72</v>
      </c>
      <c r="I9" s="14">
        <f t="shared" si="7"/>
        <v>81</v>
      </c>
    </row>
    <row r="11" spans="1:9">
      <c r="A11" s="14"/>
      <c r="B11" s="45">
        <v>2</v>
      </c>
      <c r="C11" s="45">
        <v>3</v>
      </c>
      <c r="D11" s="45">
        <v>4</v>
      </c>
      <c r="E11" s="45">
        <v>5</v>
      </c>
      <c r="F11" s="45">
        <v>6</v>
      </c>
      <c r="G11" s="45">
        <v>7</v>
      </c>
      <c r="H11" s="45">
        <v>8</v>
      </c>
      <c r="I11" s="45">
        <v>9</v>
      </c>
    </row>
    <row r="12" spans="1:9">
      <c r="A12" s="43">
        <v>2</v>
      </c>
      <c r="B12" s="14">
        <f>B11*$A$12</f>
        <v>4</v>
      </c>
      <c r="C12" s="14">
        <f t="shared" ref="C12:I12" si="8">C11*$A$12</f>
        <v>6</v>
      </c>
      <c r="D12" s="14">
        <f t="shared" si="8"/>
        <v>8</v>
      </c>
      <c r="E12" s="14">
        <f t="shared" si="8"/>
        <v>10</v>
      </c>
      <c r="F12" s="14">
        <f t="shared" si="8"/>
        <v>12</v>
      </c>
      <c r="G12" s="14">
        <f t="shared" si="8"/>
        <v>14</v>
      </c>
      <c r="H12" s="14">
        <f t="shared" si="8"/>
        <v>16</v>
      </c>
      <c r="I12" s="14">
        <f t="shared" si="8"/>
        <v>18</v>
      </c>
    </row>
    <row r="13" spans="1:9">
      <c r="A13" s="43">
        <v>3</v>
      </c>
      <c r="B13" s="14">
        <f>B11*$A$13</f>
        <v>6</v>
      </c>
      <c r="C13" s="14">
        <f t="shared" ref="C13:I13" si="9">C11*$A$13</f>
        <v>9</v>
      </c>
      <c r="D13" s="14">
        <f t="shared" si="9"/>
        <v>12</v>
      </c>
      <c r="E13" s="14">
        <f t="shared" si="9"/>
        <v>15</v>
      </c>
      <c r="F13" s="14">
        <f t="shared" si="9"/>
        <v>18</v>
      </c>
      <c r="G13" s="14">
        <f t="shared" si="9"/>
        <v>21</v>
      </c>
      <c r="H13" s="14">
        <f t="shared" si="9"/>
        <v>24</v>
      </c>
      <c r="I13" s="14">
        <f t="shared" si="9"/>
        <v>27</v>
      </c>
    </row>
    <row r="14" spans="1:9">
      <c r="A14" s="43">
        <v>4</v>
      </c>
      <c r="B14" s="14">
        <f>B11*$A$14</f>
        <v>8</v>
      </c>
      <c r="C14" s="14">
        <f t="shared" ref="C14:I14" si="10">C11*$A$14</f>
        <v>12</v>
      </c>
      <c r="D14" s="14">
        <f t="shared" si="10"/>
        <v>16</v>
      </c>
      <c r="E14" s="14">
        <f t="shared" si="10"/>
        <v>20</v>
      </c>
      <c r="F14" s="14">
        <f t="shared" si="10"/>
        <v>24</v>
      </c>
      <c r="G14" s="14">
        <f t="shared" si="10"/>
        <v>28</v>
      </c>
      <c r="H14" s="14">
        <f t="shared" si="10"/>
        <v>32</v>
      </c>
      <c r="I14" s="14">
        <f t="shared" si="10"/>
        <v>36</v>
      </c>
    </row>
    <row r="15" spans="1:9">
      <c r="A15" s="43">
        <v>5</v>
      </c>
      <c r="B15" s="14">
        <f>B11*$A$15</f>
        <v>10</v>
      </c>
      <c r="C15" s="14">
        <f t="shared" ref="C15:I15" si="11">C11*$A$15</f>
        <v>15</v>
      </c>
      <c r="D15" s="14">
        <f t="shared" si="11"/>
        <v>20</v>
      </c>
      <c r="E15" s="14">
        <f t="shared" si="11"/>
        <v>25</v>
      </c>
      <c r="F15" s="14">
        <f t="shared" si="11"/>
        <v>30</v>
      </c>
      <c r="G15" s="14">
        <f t="shared" si="11"/>
        <v>35</v>
      </c>
      <c r="H15" s="14">
        <f t="shared" si="11"/>
        <v>40</v>
      </c>
      <c r="I15" s="14">
        <f t="shared" si="11"/>
        <v>45</v>
      </c>
    </row>
    <row r="16" spans="1:9">
      <c r="A16" s="43">
        <v>6</v>
      </c>
      <c r="B16" s="14">
        <f>B11*$A$16</f>
        <v>12</v>
      </c>
      <c r="C16" s="14">
        <f t="shared" ref="C16:I16" si="12">C11*$A$16</f>
        <v>18</v>
      </c>
      <c r="D16" s="14">
        <f t="shared" si="12"/>
        <v>24</v>
      </c>
      <c r="E16" s="14">
        <f t="shared" si="12"/>
        <v>30</v>
      </c>
      <c r="F16" s="14">
        <f t="shared" si="12"/>
        <v>36</v>
      </c>
      <c r="G16" s="14">
        <f t="shared" si="12"/>
        <v>42</v>
      </c>
      <c r="H16" s="14">
        <f t="shared" si="12"/>
        <v>48</v>
      </c>
      <c r="I16" s="14">
        <f t="shared" si="12"/>
        <v>54</v>
      </c>
    </row>
    <row r="17" spans="1:9">
      <c r="A17" s="43">
        <v>7</v>
      </c>
      <c r="B17" s="14">
        <f>B11*$A$17</f>
        <v>14</v>
      </c>
      <c r="C17" s="14">
        <f t="shared" ref="C17:I17" si="13">C11*$A$17</f>
        <v>21</v>
      </c>
      <c r="D17" s="14">
        <f t="shared" si="13"/>
        <v>28</v>
      </c>
      <c r="E17" s="14">
        <f t="shared" si="13"/>
        <v>35</v>
      </c>
      <c r="F17" s="14">
        <f t="shared" si="13"/>
        <v>42</v>
      </c>
      <c r="G17" s="14">
        <f t="shared" si="13"/>
        <v>49</v>
      </c>
      <c r="H17" s="14">
        <f t="shared" si="13"/>
        <v>56</v>
      </c>
      <c r="I17" s="14">
        <f t="shared" si="13"/>
        <v>63</v>
      </c>
    </row>
    <row r="18" spans="1:9">
      <c r="A18" s="43">
        <v>8</v>
      </c>
      <c r="B18" s="14">
        <f>B11*$A$18</f>
        <v>16</v>
      </c>
      <c r="C18" s="14">
        <f t="shared" ref="C18:I18" si="14">C11*$A$18</f>
        <v>24</v>
      </c>
      <c r="D18" s="14">
        <f t="shared" si="14"/>
        <v>32</v>
      </c>
      <c r="E18" s="14">
        <f t="shared" si="14"/>
        <v>40</v>
      </c>
      <c r="F18" s="14">
        <f t="shared" si="14"/>
        <v>48</v>
      </c>
      <c r="G18" s="14">
        <f t="shared" si="14"/>
        <v>56</v>
      </c>
      <c r="H18" s="14">
        <f t="shared" si="14"/>
        <v>64</v>
      </c>
      <c r="I18" s="14">
        <f t="shared" si="14"/>
        <v>72</v>
      </c>
    </row>
    <row r="19" spans="1:9">
      <c r="A19" s="43">
        <v>9</v>
      </c>
      <c r="B19" s="14">
        <f>B11*$A$19</f>
        <v>18</v>
      </c>
      <c r="C19" s="14">
        <f t="shared" ref="C19:I19" si="15">C11*$A$19</f>
        <v>27</v>
      </c>
      <c r="D19" s="14">
        <f t="shared" si="15"/>
        <v>36</v>
      </c>
      <c r="E19" s="14">
        <f t="shared" si="15"/>
        <v>45</v>
      </c>
      <c r="F19" s="14">
        <f t="shared" si="15"/>
        <v>54</v>
      </c>
      <c r="G19" s="14">
        <f t="shared" si="15"/>
        <v>63</v>
      </c>
      <c r="H19" s="14">
        <f t="shared" si="15"/>
        <v>72</v>
      </c>
      <c r="I19" s="14">
        <f t="shared" si="15"/>
        <v>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6"/>
  <sheetViews>
    <sheetView workbookViewId="0">
      <selection activeCell="A3" sqref="A3:A6"/>
    </sheetView>
  </sheetViews>
  <sheetFormatPr defaultColWidth="3.25" defaultRowHeight="23.25" customHeight="1"/>
  <cols>
    <col min="1" max="1" width="13" customWidth="1"/>
    <col min="17" max="17" width="8.25" customWidth="1"/>
    <col min="18" max="18" width="8.125" customWidth="1"/>
    <col min="19" max="19" width="8.25" customWidth="1"/>
  </cols>
  <sheetData>
    <row r="1" spans="1:19" ht="23.25" customHeight="1">
      <c r="A1" s="102" t="s">
        <v>118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ht="52.5" customHeight="1">
      <c r="A2" s="16" t="s">
        <v>119</v>
      </c>
      <c r="B2" s="46">
        <v>1</v>
      </c>
      <c r="C2" s="46">
        <v>2</v>
      </c>
      <c r="D2" s="46">
        <v>3</v>
      </c>
      <c r="E2" s="46">
        <v>4</v>
      </c>
      <c r="F2" s="46">
        <v>5</v>
      </c>
      <c r="G2" s="46">
        <v>6</v>
      </c>
      <c r="H2" s="46">
        <v>7</v>
      </c>
      <c r="I2" s="46">
        <v>8</v>
      </c>
      <c r="J2" s="46">
        <v>9</v>
      </c>
      <c r="K2" s="46">
        <v>10</v>
      </c>
      <c r="L2" s="46">
        <v>11</v>
      </c>
      <c r="M2" s="46">
        <v>12</v>
      </c>
      <c r="N2" s="46">
        <v>13</v>
      </c>
      <c r="O2" s="46">
        <v>14</v>
      </c>
      <c r="P2" s="46">
        <v>15</v>
      </c>
      <c r="Q2" s="17" t="s">
        <v>120</v>
      </c>
      <c r="R2" s="17" t="s">
        <v>121</v>
      </c>
      <c r="S2" s="17" t="s">
        <v>122</v>
      </c>
    </row>
    <row r="3" spans="1:19" ht="23.25" customHeight="1">
      <c r="A3" s="38" t="s">
        <v>123</v>
      </c>
      <c r="B3" s="14">
        <v>8</v>
      </c>
      <c r="C3" s="14">
        <v>8</v>
      </c>
      <c r="D3" s="14">
        <v>8</v>
      </c>
      <c r="E3" s="14">
        <v>8</v>
      </c>
      <c r="F3" s="14">
        <v>8</v>
      </c>
      <c r="G3" s="14" t="s">
        <v>125</v>
      </c>
      <c r="H3" s="14" t="s">
        <v>125</v>
      </c>
      <c r="I3" s="14">
        <v>8</v>
      </c>
      <c r="J3" s="14">
        <v>8</v>
      </c>
      <c r="K3" s="14">
        <v>8</v>
      </c>
      <c r="L3" s="14">
        <v>8</v>
      </c>
      <c r="M3" s="14">
        <v>8</v>
      </c>
      <c r="N3" s="14" t="s">
        <v>125</v>
      </c>
      <c r="O3" s="14" t="s">
        <v>125</v>
      </c>
      <c r="P3" s="14">
        <v>8</v>
      </c>
      <c r="Q3" s="14">
        <f>COUNTIF(B3:P3,8)</f>
        <v>11</v>
      </c>
      <c r="R3" s="14">
        <f>COUNTIF(B3:P3,"б")</f>
        <v>0</v>
      </c>
      <c r="S3" s="14">
        <f>COUNTIF(B3:P3,"н")</f>
        <v>0</v>
      </c>
    </row>
    <row r="4" spans="1:19" ht="23.25" customHeight="1">
      <c r="A4" s="38" t="s">
        <v>8</v>
      </c>
      <c r="B4" s="14">
        <v>8</v>
      </c>
      <c r="C4" s="14">
        <v>8</v>
      </c>
      <c r="D4" s="14" t="s">
        <v>124</v>
      </c>
      <c r="E4" s="14" t="s">
        <v>124</v>
      </c>
      <c r="F4" s="14" t="s">
        <v>124</v>
      </c>
      <c r="G4" s="14" t="s">
        <v>125</v>
      </c>
      <c r="H4" s="14" t="s">
        <v>125</v>
      </c>
      <c r="I4" s="14">
        <v>8</v>
      </c>
      <c r="J4" s="14">
        <v>8</v>
      </c>
      <c r="K4" s="14">
        <v>8</v>
      </c>
      <c r="L4" s="14">
        <v>8</v>
      </c>
      <c r="M4" s="14">
        <v>8</v>
      </c>
      <c r="N4" s="14" t="s">
        <v>125</v>
      </c>
      <c r="O4" s="14" t="s">
        <v>125</v>
      </c>
      <c r="P4" s="14">
        <v>8</v>
      </c>
      <c r="Q4" s="14">
        <f t="shared" ref="Q4:Q6" si="0">COUNTIF(B4:P4,8)</f>
        <v>8</v>
      </c>
      <c r="R4" s="14">
        <f t="shared" ref="R4:R6" si="1">COUNTIF(B4:P4,"б")</f>
        <v>3</v>
      </c>
      <c r="S4" s="14">
        <f t="shared" ref="S4:S6" si="2">COUNTIF(B4:P4,"н")</f>
        <v>0</v>
      </c>
    </row>
    <row r="5" spans="1:19" ht="23.25" customHeight="1">
      <c r="A5" s="38" t="s">
        <v>9</v>
      </c>
      <c r="B5" s="14">
        <v>8</v>
      </c>
      <c r="C5" s="14">
        <v>8</v>
      </c>
      <c r="D5" s="14">
        <v>8</v>
      </c>
      <c r="E5" s="14">
        <v>8</v>
      </c>
      <c r="F5" s="14">
        <v>8</v>
      </c>
      <c r="G5" s="14" t="s">
        <v>125</v>
      </c>
      <c r="H5" s="14" t="s">
        <v>125</v>
      </c>
      <c r="I5" s="14" t="s">
        <v>126</v>
      </c>
      <c r="J5" s="14" t="s">
        <v>126</v>
      </c>
      <c r="K5" s="14">
        <v>8</v>
      </c>
      <c r="L5" s="14">
        <v>8</v>
      </c>
      <c r="M5" s="14">
        <v>8</v>
      </c>
      <c r="N5" s="14" t="s">
        <v>125</v>
      </c>
      <c r="O5" s="14" t="s">
        <v>125</v>
      </c>
      <c r="P5" s="14">
        <v>8</v>
      </c>
      <c r="Q5" s="14">
        <f t="shared" si="0"/>
        <v>9</v>
      </c>
      <c r="R5" s="14">
        <f t="shared" si="1"/>
        <v>0</v>
      </c>
      <c r="S5" s="14">
        <f t="shared" si="2"/>
        <v>2</v>
      </c>
    </row>
    <row r="6" spans="1:19" ht="23.25" customHeight="1">
      <c r="A6" s="38" t="s">
        <v>10</v>
      </c>
      <c r="B6" s="14">
        <v>8</v>
      </c>
      <c r="C6" s="14">
        <v>8</v>
      </c>
      <c r="D6" s="14">
        <v>8</v>
      </c>
      <c r="E6" s="14" t="s">
        <v>124</v>
      </c>
      <c r="F6" s="14" t="s">
        <v>124</v>
      </c>
      <c r="G6" s="14" t="s">
        <v>125</v>
      </c>
      <c r="H6" s="14" t="s">
        <v>125</v>
      </c>
      <c r="I6" s="14" t="s">
        <v>124</v>
      </c>
      <c r="J6" s="14" t="s">
        <v>126</v>
      </c>
      <c r="K6" s="14" t="s">
        <v>126</v>
      </c>
      <c r="L6" s="14">
        <v>8</v>
      </c>
      <c r="M6" s="14">
        <v>8</v>
      </c>
      <c r="N6" s="14" t="s">
        <v>125</v>
      </c>
      <c r="O6" s="14" t="s">
        <v>125</v>
      </c>
      <c r="P6" s="14">
        <v>8</v>
      </c>
      <c r="Q6" s="14">
        <f t="shared" si="0"/>
        <v>6</v>
      </c>
      <c r="R6" s="14">
        <f t="shared" si="1"/>
        <v>3</v>
      </c>
      <c r="S6" s="14">
        <f t="shared" si="2"/>
        <v>2</v>
      </c>
    </row>
  </sheetData>
  <mergeCells count="1">
    <mergeCell ref="A1:S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0"/>
  <sheetViews>
    <sheetView topLeftCell="A7" workbookViewId="0">
      <selection activeCell="E7" sqref="E7"/>
    </sheetView>
  </sheetViews>
  <sheetFormatPr defaultRowHeight="15.75"/>
  <cols>
    <col min="1" max="1" width="21.375" customWidth="1"/>
    <col min="2" max="2" width="16.5" customWidth="1"/>
    <col min="3" max="3" width="18.125" customWidth="1"/>
    <col min="4" max="4" width="17.75" customWidth="1"/>
  </cols>
  <sheetData>
    <row r="1" spans="1:5" ht="20.25">
      <c r="A1" s="103" t="s">
        <v>127</v>
      </c>
      <c r="B1" s="103"/>
      <c r="C1" s="103"/>
      <c r="D1" s="103"/>
      <c r="E1" s="103"/>
    </row>
    <row r="2" spans="1:5">
      <c r="A2" s="3" t="s">
        <v>128</v>
      </c>
      <c r="B2" s="3">
        <v>30</v>
      </c>
      <c r="C2" s="3"/>
      <c r="D2" s="3"/>
      <c r="E2" s="3"/>
    </row>
    <row r="3" spans="1:5">
      <c r="A3" s="3" t="s">
        <v>129</v>
      </c>
      <c r="B3" s="3">
        <v>20</v>
      </c>
      <c r="C3" s="3"/>
      <c r="D3" s="3"/>
      <c r="E3" s="3"/>
    </row>
    <row r="4" spans="1:5">
      <c r="A4" s="3" t="s">
        <v>130</v>
      </c>
      <c r="B4" s="3">
        <v>15</v>
      </c>
      <c r="C4" s="3"/>
      <c r="D4" s="3"/>
      <c r="E4" s="3"/>
    </row>
    <row r="5" spans="1:5">
      <c r="A5" s="3"/>
      <c r="B5" s="3"/>
      <c r="C5" s="3"/>
      <c r="D5" s="3"/>
      <c r="E5" s="3"/>
    </row>
    <row r="6" spans="1:5" ht="47.25">
      <c r="A6" s="17" t="str">
        <f>Табель!A2</f>
        <v>ФИО</v>
      </c>
      <c r="B6" s="17" t="s">
        <v>131</v>
      </c>
      <c r="C6" s="17" t="s">
        <v>132</v>
      </c>
      <c r="D6" s="17" t="s">
        <v>133</v>
      </c>
      <c r="E6" s="17" t="s">
        <v>134</v>
      </c>
    </row>
    <row r="7" spans="1:5">
      <c r="A7" s="17" t="str">
        <f>Табель!A3</f>
        <v>Андреев</v>
      </c>
      <c r="B7" s="4">
        <f>$B$2*Табель!Q3</f>
        <v>330</v>
      </c>
      <c r="C7" s="4">
        <f>$B$3*Табель!R3</f>
        <v>0</v>
      </c>
      <c r="D7" s="4">
        <f>$B$4*Табель!S3</f>
        <v>0</v>
      </c>
      <c r="E7" s="4">
        <f>B7+C7-D7</f>
        <v>330</v>
      </c>
    </row>
    <row r="8" spans="1:5">
      <c r="A8" s="17" t="str">
        <f>Табель!A4</f>
        <v>Иванов</v>
      </c>
      <c r="B8" s="4">
        <f>$B$2*Табель!Q4</f>
        <v>240</v>
      </c>
      <c r="C8" s="4">
        <f>$B$3*Табель!R4</f>
        <v>60</v>
      </c>
      <c r="D8" s="4">
        <f>$B$4*Табель!S4</f>
        <v>0</v>
      </c>
      <c r="E8" s="4">
        <f t="shared" ref="E8:E10" si="0">B8+C8-D8</f>
        <v>300</v>
      </c>
    </row>
    <row r="9" spans="1:5">
      <c r="A9" s="17" t="str">
        <f>Табель!A5</f>
        <v>Петров</v>
      </c>
      <c r="B9" s="4">
        <f>$B$2*Табель!Q5</f>
        <v>270</v>
      </c>
      <c r="C9" s="4">
        <f>$B$3*Табель!R5</f>
        <v>0</v>
      </c>
      <c r="D9" s="4">
        <f>$B$4*Табель!S5</f>
        <v>30</v>
      </c>
      <c r="E9" s="4">
        <f t="shared" si="0"/>
        <v>240</v>
      </c>
    </row>
    <row r="10" spans="1:5">
      <c r="A10" s="17" t="str">
        <f>Табель!A6</f>
        <v>Сидоров</v>
      </c>
      <c r="B10" s="4">
        <f>$B$2*Табель!Q6</f>
        <v>180</v>
      </c>
      <c r="C10" s="4">
        <f>$B$3*Табель!R6</f>
        <v>60</v>
      </c>
      <c r="D10" s="4">
        <f>$B$4*Табель!S6</f>
        <v>30</v>
      </c>
      <c r="E10" s="4">
        <f t="shared" si="0"/>
        <v>210</v>
      </c>
    </row>
  </sheetData>
  <mergeCells count="1">
    <mergeCell ref="A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sqref="A1:E17"/>
    </sheetView>
  </sheetViews>
  <sheetFormatPr defaultRowHeight="15.75"/>
  <cols>
    <col min="1" max="1" width="6" customWidth="1"/>
    <col min="2" max="2" width="12.75" customWidth="1"/>
    <col min="3" max="3" width="19.25" customWidth="1"/>
    <col min="4" max="4" width="13.125" customWidth="1"/>
  </cols>
  <sheetData>
    <row r="1" spans="1:5" ht="35.25" customHeight="1">
      <c r="A1" s="48" t="s">
        <v>135</v>
      </c>
      <c r="B1" s="48" t="s">
        <v>136</v>
      </c>
      <c r="C1" s="48" t="s">
        <v>137</v>
      </c>
      <c r="D1" s="48" t="s">
        <v>138</v>
      </c>
      <c r="E1" s="48" t="s">
        <v>139</v>
      </c>
    </row>
    <row r="2" spans="1:5">
      <c r="A2" s="47">
        <v>2</v>
      </c>
      <c r="B2" s="47" t="s">
        <v>140</v>
      </c>
      <c r="C2" s="47" t="s">
        <v>143</v>
      </c>
      <c r="D2" s="47" t="s">
        <v>142</v>
      </c>
      <c r="E2" s="47">
        <v>1</v>
      </c>
    </row>
    <row r="3" spans="1:5">
      <c r="A3" s="47">
        <v>7</v>
      </c>
      <c r="B3" s="47" t="s">
        <v>150</v>
      </c>
      <c r="C3" s="47" t="s">
        <v>153</v>
      </c>
      <c r="D3" s="47" t="s">
        <v>152</v>
      </c>
      <c r="E3" s="47">
        <v>1</v>
      </c>
    </row>
    <row r="4" spans="1:5">
      <c r="A4" s="47">
        <v>6</v>
      </c>
      <c r="B4" s="47" t="s">
        <v>150</v>
      </c>
      <c r="C4" s="47" t="s">
        <v>151</v>
      </c>
      <c r="D4" s="47" t="s">
        <v>152</v>
      </c>
      <c r="E4" s="47">
        <v>1</v>
      </c>
    </row>
    <row r="5" spans="1:5">
      <c r="A5" s="47">
        <v>3</v>
      </c>
      <c r="B5" s="47" t="s">
        <v>144</v>
      </c>
      <c r="C5" s="47" t="s">
        <v>145</v>
      </c>
      <c r="D5" s="47" t="s">
        <v>142</v>
      </c>
      <c r="E5" s="47">
        <v>1</v>
      </c>
    </row>
    <row r="6" spans="1:5">
      <c r="A6" s="47">
        <v>1</v>
      </c>
      <c r="B6" s="47" t="s">
        <v>140</v>
      </c>
      <c r="C6" s="47" t="s">
        <v>141</v>
      </c>
      <c r="D6" s="47" t="s">
        <v>142</v>
      </c>
      <c r="E6" s="47">
        <v>1</v>
      </c>
    </row>
    <row r="7" spans="1:5">
      <c r="A7" s="47">
        <v>12</v>
      </c>
      <c r="B7" s="47" t="s">
        <v>159</v>
      </c>
      <c r="C7" s="47" t="s">
        <v>161</v>
      </c>
      <c r="D7" s="47" t="s">
        <v>142</v>
      </c>
      <c r="E7" s="47">
        <v>2</v>
      </c>
    </row>
    <row r="8" spans="1:5">
      <c r="A8" s="47">
        <v>14</v>
      </c>
      <c r="B8" s="47" t="s">
        <v>163</v>
      </c>
      <c r="C8" s="47" t="s">
        <v>164</v>
      </c>
      <c r="D8" s="47" t="s">
        <v>152</v>
      </c>
      <c r="E8" s="47">
        <v>2</v>
      </c>
    </row>
    <row r="9" spans="1:5">
      <c r="A9" s="47">
        <v>11</v>
      </c>
      <c r="B9" s="47" t="s">
        <v>159</v>
      </c>
      <c r="C9" s="47" t="s">
        <v>160</v>
      </c>
      <c r="D9" s="47" t="s">
        <v>152</v>
      </c>
      <c r="E9" s="47">
        <v>3</v>
      </c>
    </row>
    <row r="10" spans="1:5">
      <c r="A10" s="47">
        <v>10</v>
      </c>
      <c r="B10" s="47" t="s">
        <v>156</v>
      </c>
      <c r="C10" s="47" t="s">
        <v>157</v>
      </c>
      <c r="D10" s="47" t="s">
        <v>142</v>
      </c>
      <c r="E10" s="47">
        <v>3</v>
      </c>
    </row>
    <row r="11" spans="1:5">
      <c r="A11" s="47">
        <v>8</v>
      </c>
      <c r="B11" s="47" t="s">
        <v>150</v>
      </c>
      <c r="C11" s="47" t="s">
        <v>158</v>
      </c>
      <c r="D11" s="47" t="s">
        <v>152</v>
      </c>
      <c r="E11" s="47">
        <v>3</v>
      </c>
    </row>
    <row r="12" spans="1:5">
      <c r="A12" s="47">
        <v>5</v>
      </c>
      <c r="B12" s="47" t="s">
        <v>148</v>
      </c>
      <c r="C12" s="47" t="s">
        <v>149</v>
      </c>
      <c r="D12" s="47" t="s">
        <v>142</v>
      </c>
      <c r="E12" s="47">
        <v>3</v>
      </c>
    </row>
    <row r="13" spans="1:5">
      <c r="A13" s="47">
        <v>4</v>
      </c>
      <c r="B13" s="47" t="s">
        <v>146</v>
      </c>
      <c r="C13" s="47" t="s">
        <v>147</v>
      </c>
      <c r="D13" s="47" t="s">
        <v>142</v>
      </c>
      <c r="E13" s="47">
        <v>3</v>
      </c>
    </row>
    <row r="14" spans="1:5">
      <c r="A14" s="47">
        <v>13</v>
      </c>
      <c r="B14" s="47" t="s">
        <v>159</v>
      </c>
      <c r="C14" s="47" t="s">
        <v>162</v>
      </c>
      <c r="D14" s="47" t="s">
        <v>142</v>
      </c>
      <c r="E14" s="47">
        <v>4</v>
      </c>
    </row>
    <row r="15" spans="1:5">
      <c r="A15" s="47">
        <v>16</v>
      </c>
      <c r="B15" s="47" t="s">
        <v>165</v>
      </c>
      <c r="C15" s="47" t="s">
        <v>167</v>
      </c>
      <c r="D15" s="47" t="s">
        <v>142</v>
      </c>
      <c r="E15" s="47">
        <v>4</v>
      </c>
    </row>
    <row r="16" spans="1:5">
      <c r="A16" s="47">
        <v>9</v>
      </c>
      <c r="B16" s="47" t="s">
        <v>154</v>
      </c>
      <c r="C16" s="47" t="s">
        <v>155</v>
      </c>
      <c r="D16" s="47" t="s">
        <v>142</v>
      </c>
      <c r="E16" s="47">
        <v>4</v>
      </c>
    </row>
    <row r="17" spans="1:5">
      <c r="A17" s="47">
        <v>15</v>
      </c>
      <c r="B17" s="47" t="s">
        <v>165</v>
      </c>
      <c r="C17" s="47" t="s">
        <v>166</v>
      </c>
      <c r="D17" s="47" t="s">
        <v>142</v>
      </c>
      <c r="E17" s="47">
        <v>4</v>
      </c>
    </row>
    <row r="18" spans="1:5">
      <c r="A18" s="50"/>
    </row>
  </sheetData>
  <autoFilter ref="A1:E17">
    <sortState ref="A2:E17">
      <sortCondition ref="E1:E17"/>
    </sortState>
  </autoFilter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" sqref="E3"/>
    </sheetView>
  </sheetViews>
  <sheetFormatPr defaultRowHeight="15.75"/>
  <sheetData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D2" sqref="D2"/>
    </sheetView>
  </sheetViews>
  <sheetFormatPr defaultRowHeight="15.75"/>
  <cols>
    <col min="1" max="1" width="17.875" customWidth="1"/>
    <col min="2" max="2" width="7.625" customWidth="1"/>
    <col min="3" max="3" width="13.625" customWidth="1"/>
    <col min="4" max="4" width="15.375" customWidth="1"/>
    <col min="5" max="5" width="11.375" customWidth="1"/>
  </cols>
  <sheetData>
    <row r="1" spans="1:5" ht="32.25" customHeight="1">
      <c r="A1" s="48" t="s">
        <v>119</v>
      </c>
      <c r="B1" s="48" t="s">
        <v>168</v>
      </c>
      <c r="C1" s="48" t="s">
        <v>169</v>
      </c>
      <c r="D1" s="48" t="s">
        <v>170</v>
      </c>
      <c r="E1" s="48" t="s">
        <v>171</v>
      </c>
    </row>
    <row r="2" spans="1:5" ht="31.5">
      <c r="A2" s="49" t="s">
        <v>185</v>
      </c>
      <c r="B2" s="51" t="s">
        <v>173</v>
      </c>
      <c r="C2" s="49" t="s">
        <v>186</v>
      </c>
      <c r="D2" s="49" t="s">
        <v>187</v>
      </c>
      <c r="E2" s="52">
        <v>19911</v>
      </c>
    </row>
    <row r="3" spans="1:5" ht="31.5">
      <c r="A3" s="49" t="s">
        <v>172</v>
      </c>
      <c r="B3" s="51" t="s">
        <v>173</v>
      </c>
      <c r="C3" s="49" t="s">
        <v>174</v>
      </c>
      <c r="D3" s="49" t="s">
        <v>175</v>
      </c>
      <c r="E3" s="52">
        <v>22550</v>
      </c>
    </row>
    <row r="4" spans="1:5" ht="31.5">
      <c r="A4" s="49" t="s">
        <v>179</v>
      </c>
      <c r="B4" s="51" t="s">
        <v>180</v>
      </c>
      <c r="C4" s="49" t="s">
        <v>177</v>
      </c>
      <c r="D4" s="49" t="s">
        <v>181</v>
      </c>
      <c r="E4" s="52">
        <v>23836</v>
      </c>
    </row>
    <row r="5" spans="1:5" ht="31.5">
      <c r="A5" s="49" t="s">
        <v>176</v>
      </c>
      <c r="B5" s="51" t="s">
        <v>173</v>
      </c>
      <c r="C5" s="49" t="s">
        <v>177</v>
      </c>
      <c r="D5" s="49" t="s">
        <v>178</v>
      </c>
      <c r="E5" s="52">
        <v>24718</v>
      </c>
    </row>
    <row r="6" spans="1:5" ht="31.5">
      <c r="A6" s="49" t="s">
        <v>182</v>
      </c>
      <c r="B6" s="51" t="s">
        <v>173</v>
      </c>
      <c r="C6" s="49" t="s">
        <v>177</v>
      </c>
      <c r="D6" s="49" t="s">
        <v>178</v>
      </c>
      <c r="E6" s="52">
        <v>27740</v>
      </c>
    </row>
    <row r="7" spans="1:5" ht="31.5">
      <c r="A7" s="49" t="s">
        <v>188</v>
      </c>
      <c r="B7" s="51" t="s">
        <v>180</v>
      </c>
      <c r="C7" s="49" t="s">
        <v>189</v>
      </c>
      <c r="D7" s="49" t="s">
        <v>181</v>
      </c>
      <c r="E7" s="52">
        <v>29041</v>
      </c>
    </row>
    <row r="8" spans="1:5" ht="31.5">
      <c r="A8" s="49" t="s">
        <v>183</v>
      </c>
      <c r="B8" s="51" t="s">
        <v>180</v>
      </c>
      <c r="C8" s="49" t="s">
        <v>184</v>
      </c>
      <c r="D8" s="49" t="s">
        <v>175</v>
      </c>
      <c r="E8" s="52">
        <v>30097</v>
      </c>
    </row>
    <row r="9" spans="1:5">
      <c r="A9" s="2"/>
      <c r="B9" s="2"/>
      <c r="C9" s="2"/>
      <c r="D9" s="2"/>
      <c r="E9" s="2"/>
    </row>
    <row r="10" spans="1:5">
      <c r="A10" s="2"/>
      <c r="B10" s="2"/>
      <c r="C10" s="2"/>
      <c r="D10" s="2"/>
      <c r="E10" s="2"/>
    </row>
    <row r="11" spans="1:5">
      <c r="A11" s="2"/>
      <c r="B11" s="2"/>
      <c r="C11" s="2"/>
      <c r="D11" s="2"/>
      <c r="E11" s="2"/>
    </row>
    <row r="12" spans="1:5">
      <c r="A12" s="2"/>
      <c r="B12" s="2"/>
      <c r="C12" s="2"/>
      <c r="D12" s="2"/>
      <c r="E12" s="2"/>
    </row>
    <row r="13" spans="1:5">
      <c r="A13" s="2"/>
      <c r="B13" s="2"/>
      <c r="C13" s="2"/>
      <c r="D13" s="2"/>
      <c r="E13" s="2"/>
    </row>
    <row r="14" spans="1:5">
      <c r="A14" s="2"/>
      <c r="B14" s="2"/>
      <c r="C14" s="2"/>
      <c r="D14" s="2"/>
      <c r="E14" s="2"/>
    </row>
    <row r="15" spans="1:5">
      <c r="A15" s="2"/>
      <c r="B15" s="2"/>
      <c r="C15" s="2"/>
      <c r="D15" s="2"/>
      <c r="E15" s="2"/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</sheetData>
  <autoFilter ref="A1:E8">
    <sortState ref="A2:E8">
      <sortCondition ref="E1:E8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I3" sqref="I3:I12"/>
    </sheetView>
  </sheetViews>
  <sheetFormatPr defaultRowHeight="15.75"/>
  <cols>
    <col min="1" max="1" width="11.125" customWidth="1"/>
    <col min="3" max="3" width="11.375" bestFit="1" customWidth="1"/>
    <col min="4" max="4" width="9.875" customWidth="1"/>
    <col min="5" max="5" width="10.125" customWidth="1"/>
    <col min="6" max="6" width="12.25" customWidth="1"/>
    <col min="7" max="7" width="13.875" customWidth="1"/>
    <col min="9" max="9" width="13.5" customWidth="1"/>
  </cols>
  <sheetData>
    <row r="1" spans="1:9">
      <c r="A1" s="49" t="s">
        <v>190</v>
      </c>
      <c r="B1" s="49" t="s">
        <v>191</v>
      </c>
      <c r="C1" s="49" t="s">
        <v>192</v>
      </c>
      <c r="D1" s="49" t="s">
        <v>193</v>
      </c>
      <c r="E1" s="49" t="s">
        <v>194</v>
      </c>
      <c r="F1" s="49" t="s">
        <v>195</v>
      </c>
      <c r="G1" s="49" t="s">
        <v>196</v>
      </c>
      <c r="H1" s="49" t="s">
        <v>197</v>
      </c>
      <c r="I1" s="49" t="s">
        <v>198</v>
      </c>
    </row>
    <row r="2" spans="1:9">
      <c r="A2" s="49">
        <v>10</v>
      </c>
      <c r="B2" s="49">
        <v>100</v>
      </c>
      <c r="C2" s="49">
        <f t="shared" ref="C2:C12" si="0">LOG(B2,A2)</f>
        <v>2</v>
      </c>
      <c r="D2" s="53">
        <f t="shared" ref="D2:D7" si="1">SIN(C2)</f>
        <v>0.90929742682568171</v>
      </c>
      <c r="E2" s="53">
        <f>COS(C2)</f>
        <v>-0.41614683654714241</v>
      </c>
      <c r="F2" s="53">
        <f>D2/E2</f>
        <v>-2.1850398632615189</v>
      </c>
      <c r="G2" s="53">
        <f>E2/D2</f>
        <v>-0.45765755436028577</v>
      </c>
      <c r="H2" s="49">
        <f>G2*F2</f>
        <v>1</v>
      </c>
      <c r="I2" s="49" t="str">
        <f>IF(H2,"ВЕРНО","ОШИБКА")</f>
        <v>ВЕРНО</v>
      </c>
    </row>
    <row r="3" spans="1:9">
      <c r="A3" s="49">
        <v>10</v>
      </c>
      <c r="B3" s="49">
        <v>100</v>
      </c>
      <c r="C3" s="49">
        <f t="shared" si="0"/>
        <v>2</v>
      </c>
      <c r="D3" s="53">
        <f t="shared" si="1"/>
        <v>0.90929742682568171</v>
      </c>
      <c r="E3" s="53">
        <f>COS(C3)</f>
        <v>-0.41614683654714241</v>
      </c>
      <c r="F3" s="53">
        <f t="shared" ref="F3:F12" si="2">D3/E3</f>
        <v>-2.1850398632615189</v>
      </c>
      <c r="G3" s="53">
        <f t="shared" ref="G3:G11" si="3">E3/D3</f>
        <v>-0.45765755436028577</v>
      </c>
      <c r="H3" s="49">
        <f t="shared" ref="H3:H12" si="4">G3*F3</f>
        <v>1</v>
      </c>
      <c r="I3" s="49" t="str">
        <f>IF(H3=1,"ВЕРНО","ОШИБКА")</f>
        <v>ВЕРНО</v>
      </c>
    </row>
    <row r="4" spans="1:9">
      <c r="A4" s="49">
        <v>5</v>
      </c>
      <c r="B4" s="49">
        <v>125</v>
      </c>
      <c r="C4" s="49">
        <f t="shared" si="0"/>
        <v>3.0000000000000004</v>
      </c>
      <c r="D4" s="53">
        <f t="shared" si="1"/>
        <v>0.14112000805986677</v>
      </c>
      <c r="E4" s="53">
        <f t="shared" ref="E4:E12" si="5">COS(C4)</f>
        <v>-0.98999249660044553</v>
      </c>
      <c r="F4" s="53">
        <f t="shared" si="2"/>
        <v>-0.14254654307427733</v>
      </c>
      <c r="G4" s="53">
        <f t="shared" si="3"/>
        <v>-7.0152525514345561</v>
      </c>
      <c r="H4" s="49">
        <f t="shared" si="4"/>
        <v>0.99999999999999989</v>
      </c>
      <c r="I4" s="49" t="str">
        <f t="shared" ref="I4:I12" si="6">IF(H4=1,"ВЕРНО","ОШИБКА")</f>
        <v>ВЕРНО</v>
      </c>
    </row>
    <row r="5" spans="1:9">
      <c r="A5" s="49">
        <v>2</v>
      </c>
      <c r="B5" s="49">
        <v>8</v>
      </c>
      <c r="C5" s="49">
        <f t="shared" si="0"/>
        <v>3</v>
      </c>
      <c r="D5" s="53">
        <f t="shared" si="1"/>
        <v>0.14112000805986721</v>
      </c>
      <c r="E5" s="53">
        <f t="shared" si="5"/>
        <v>-0.98999249660044542</v>
      </c>
      <c r="F5" s="53">
        <f t="shared" si="2"/>
        <v>-0.1425465430742778</v>
      </c>
      <c r="G5" s="53">
        <f t="shared" si="3"/>
        <v>-7.0152525514345339</v>
      </c>
      <c r="H5" s="49">
        <f t="shared" si="4"/>
        <v>1</v>
      </c>
      <c r="I5" s="49" t="str">
        <f t="shared" si="6"/>
        <v>ВЕРНО</v>
      </c>
    </row>
    <row r="6" spans="1:9">
      <c r="A6" s="49">
        <v>4</v>
      </c>
      <c r="B6" s="49">
        <v>15</v>
      </c>
      <c r="C6" s="54">
        <f t="shared" si="0"/>
        <v>1.9534452978042594</v>
      </c>
      <c r="D6" s="53">
        <f t="shared" si="1"/>
        <v>0.92767882091538256</v>
      </c>
      <c r="E6" s="53">
        <f t="shared" si="5"/>
        <v>-0.37337917085055183</v>
      </c>
      <c r="F6" s="53">
        <f t="shared" si="2"/>
        <v>-2.48454893400225</v>
      </c>
      <c r="G6" s="53">
        <f t="shared" si="3"/>
        <v>-0.40248754464624054</v>
      </c>
      <c r="H6" s="49">
        <v>1</v>
      </c>
      <c r="I6" s="49" t="str">
        <f t="shared" si="6"/>
        <v>ВЕРНО</v>
      </c>
    </row>
    <row r="7" spans="1:9">
      <c r="A7" s="49">
        <v>8</v>
      </c>
      <c r="B7" s="49">
        <v>185</v>
      </c>
      <c r="C7" s="54">
        <f t="shared" si="0"/>
        <v>2.5104604868387708</v>
      </c>
      <c r="D7" s="53">
        <f t="shared" si="1"/>
        <v>0.59005920204236317</v>
      </c>
      <c r="E7" s="53">
        <f t="shared" si="5"/>
        <v>-0.80735998048276436</v>
      </c>
      <c r="F7" s="53">
        <f t="shared" si="2"/>
        <v>-0.73085019855645406</v>
      </c>
      <c r="G7" s="53">
        <f t="shared" si="3"/>
        <v>-1.3682694510792497</v>
      </c>
      <c r="H7" s="49">
        <f t="shared" si="4"/>
        <v>1</v>
      </c>
      <c r="I7" s="49" t="str">
        <f t="shared" si="6"/>
        <v>ВЕРНО</v>
      </c>
    </row>
    <row r="8" spans="1:9">
      <c r="A8" s="49">
        <v>4</v>
      </c>
      <c r="B8" s="49">
        <v>4</v>
      </c>
      <c r="C8" s="54">
        <f t="shared" si="0"/>
        <v>1</v>
      </c>
      <c r="D8" s="53">
        <f t="shared" ref="D8:D11" si="7">SIN(C8)</f>
        <v>0.8414709848078965</v>
      </c>
      <c r="E8" s="53">
        <f t="shared" si="5"/>
        <v>0.54030230586813977</v>
      </c>
      <c r="F8" s="53">
        <f t="shared" si="2"/>
        <v>1.5574077246549021</v>
      </c>
      <c r="G8" s="53">
        <f t="shared" si="3"/>
        <v>0.64209261593433076</v>
      </c>
      <c r="H8" s="49">
        <v>5</v>
      </c>
      <c r="I8" s="49" t="str">
        <f t="shared" si="6"/>
        <v>ОШИБКА</v>
      </c>
    </row>
    <row r="9" spans="1:9">
      <c r="A9" s="49">
        <v>5</v>
      </c>
      <c r="B9" s="49">
        <v>14</v>
      </c>
      <c r="C9" s="54">
        <f t="shared" si="0"/>
        <v>1.6397385131955606</v>
      </c>
      <c r="D9" s="53">
        <f t="shared" si="7"/>
        <v>0.99762442861999612</v>
      </c>
      <c r="E9" s="53">
        <f t="shared" si="5"/>
        <v>-6.8887585388270681E-2</v>
      </c>
      <c r="F9" s="53">
        <f t="shared" si="2"/>
        <v>-14.481918955310912</v>
      </c>
      <c r="G9" s="53">
        <f t="shared" si="3"/>
        <v>-6.9051622446296937E-2</v>
      </c>
      <c r="H9" s="49">
        <f t="shared" si="4"/>
        <v>1</v>
      </c>
      <c r="I9" s="49" t="str">
        <f t="shared" si="6"/>
        <v>ВЕРНО</v>
      </c>
    </row>
    <row r="10" spans="1:9">
      <c r="A10" s="49">
        <v>0.5</v>
      </c>
      <c r="B10" s="49">
        <v>15</v>
      </c>
      <c r="C10" s="54">
        <f t="shared" si="0"/>
        <v>-3.9068905956085187</v>
      </c>
      <c r="D10" s="53">
        <f>SIN(C10)</f>
        <v>0.69275189793800618</v>
      </c>
      <c r="E10" s="53">
        <f t="shared" si="5"/>
        <v>-0.7211759895499088</v>
      </c>
      <c r="F10" s="53">
        <f t="shared" si="2"/>
        <v>-0.96058646984400808</v>
      </c>
      <c r="G10" s="53">
        <f t="shared" si="3"/>
        <v>-1.0410306946780048</v>
      </c>
      <c r="H10" s="49">
        <f t="shared" si="4"/>
        <v>1</v>
      </c>
      <c r="I10" s="49" t="str">
        <f t="shared" si="6"/>
        <v>ВЕРНО</v>
      </c>
    </row>
    <row r="11" spans="1:9">
      <c r="A11" s="49">
        <v>18</v>
      </c>
      <c r="B11" s="49">
        <v>56</v>
      </c>
      <c r="C11" s="54">
        <f t="shared" si="0"/>
        <v>1.392676108095213</v>
      </c>
      <c r="D11" s="53">
        <f t="shared" si="7"/>
        <v>0.98417849079068176</v>
      </c>
      <c r="E11" s="53">
        <f t="shared" si="5"/>
        <v>0.17717984723149521</v>
      </c>
      <c r="F11" s="53">
        <f>D11/E11</f>
        <v>5.5546864170437988</v>
      </c>
      <c r="G11" s="53">
        <f t="shared" si="3"/>
        <v>0.18002816449397327</v>
      </c>
      <c r="H11" s="49">
        <f t="shared" si="4"/>
        <v>1</v>
      </c>
      <c r="I11" s="49" t="str">
        <f t="shared" si="6"/>
        <v>ВЕРНО</v>
      </c>
    </row>
    <row r="12" spans="1:9">
      <c r="A12" s="49">
        <v>0.9</v>
      </c>
      <c r="B12" s="49">
        <v>144</v>
      </c>
      <c r="C12" s="54">
        <f t="shared" si="0"/>
        <v>-47.169599242625175</v>
      </c>
      <c r="D12" s="53">
        <f>SIN(C12)</f>
        <v>4.5693523250425389E-2</v>
      </c>
      <c r="E12" s="53">
        <f t="shared" si="5"/>
        <v>-0.99895550548208245</v>
      </c>
      <c r="F12" s="53">
        <f t="shared" si="2"/>
        <v>-4.5741299787295644E-2</v>
      </c>
      <c r="G12" s="53">
        <f>E12/D12</f>
        <v>-21.862080978244165</v>
      </c>
      <c r="H12" s="49">
        <f t="shared" si="4"/>
        <v>1</v>
      </c>
      <c r="I12" s="49" t="str">
        <f t="shared" si="6"/>
        <v>ВЕРНО</v>
      </c>
    </row>
    <row r="13" spans="1:9">
      <c r="A13" s="35"/>
      <c r="B13" s="35"/>
      <c r="C13" s="35"/>
      <c r="D13" s="35"/>
      <c r="E13" s="35"/>
      <c r="F13" s="35"/>
      <c r="G13" s="35"/>
      <c r="H13" s="35"/>
      <c r="I13" s="35"/>
    </row>
    <row r="14" spans="1:9">
      <c r="A14" s="35"/>
      <c r="B14" s="35"/>
      <c r="C14" s="35"/>
      <c r="D14" s="35"/>
      <c r="E14" s="35"/>
      <c r="F14" s="35"/>
      <c r="G14" s="35"/>
      <c r="H14" s="35"/>
      <c r="I14" s="35"/>
    </row>
    <row r="15" spans="1:9">
      <c r="A15" s="35"/>
      <c r="B15" s="35"/>
      <c r="C15" s="35"/>
      <c r="D15" s="35"/>
      <c r="E15" s="35"/>
      <c r="F15" s="35"/>
      <c r="G15" s="35"/>
      <c r="H15" s="35"/>
      <c r="I15" s="35"/>
    </row>
    <row r="16" spans="1:9">
      <c r="A16" s="35"/>
      <c r="B16" s="35"/>
      <c r="C16" s="35"/>
      <c r="D16" s="35"/>
      <c r="E16" s="35"/>
      <c r="F16" s="35"/>
      <c r="G16" s="35"/>
      <c r="H16" s="35"/>
      <c r="I16" s="35"/>
    </row>
    <row r="17" spans="1:9">
      <c r="A17" s="35"/>
      <c r="B17" s="35"/>
      <c r="C17" s="35"/>
      <c r="D17" s="35"/>
      <c r="E17" s="35"/>
      <c r="F17" s="35"/>
      <c r="G17" s="35"/>
      <c r="H17" s="35"/>
      <c r="I17" s="3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D7" sqref="D7"/>
    </sheetView>
  </sheetViews>
  <sheetFormatPr defaultRowHeight="15.75"/>
  <cols>
    <col min="1" max="1" width="26" customWidth="1"/>
    <col min="3" max="3" width="16.375" customWidth="1"/>
    <col min="4" max="4" width="15.625" customWidth="1"/>
  </cols>
  <sheetData>
    <row r="1" spans="1:5" ht="18.75">
      <c r="A1" s="104" t="s">
        <v>199</v>
      </c>
      <c r="B1" s="104"/>
      <c r="C1" s="104"/>
      <c r="D1" s="104"/>
    </row>
    <row r="2" spans="1:5">
      <c r="A2" t="s">
        <v>200</v>
      </c>
      <c r="B2" s="56">
        <v>0.12</v>
      </c>
    </row>
    <row r="3" spans="1:5">
      <c r="A3" t="s">
        <v>201</v>
      </c>
      <c r="B3" s="56">
        <v>0.24</v>
      </c>
    </row>
    <row r="5" spans="1:5" ht="31.5">
      <c r="A5" s="48" t="s">
        <v>202</v>
      </c>
      <c r="B5" s="48" t="s">
        <v>27</v>
      </c>
      <c r="C5" s="48" t="s">
        <v>203</v>
      </c>
      <c r="D5" s="48" t="s">
        <v>204</v>
      </c>
      <c r="E5" s="2"/>
    </row>
    <row r="6" spans="1:5">
      <c r="A6" s="55" t="s">
        <v>205</v>
      </c>
      <c r="B6" s="49">
        <v>35000</v>
      </c>
      <c r="C6" s="54">
        <f>B6-(B6*$B$2)</f>
        <v>30800</v>
      </c>
      <c r="D6" s="49">
        <f>B6-(B6*$B$3)</f>
        <v>26600</v>
      </c>
      <c r="E6" s="2"/>
    </row>
    <row r="7" spans="1:5">
      <c r="A7" s="55" t="s">
        <v>206</v>
      </c>
      <c r="B7" s="49">
        <v>7000</v>
      </c>
      <c r="C7" s="54">
        <f t="shared" ref="C7:C16" si="0">B7-(B7*$B$2)</f>
        <v>6160</v>
      </c>
      <c r="D7" s="49">
        <f t="shared" ref="D7:D16" si="1">B7-(B7*$B$3)</f>
        <v>5320</v>
      </c>
      <c r="E7" s="2"/>
    </row>
    <row r="8" spans="1:5">
      <c r="A8" s="55" t="s">
        <v>207</v>
      </c>
      <c r="B8" s="49">
        <v>1200</v>
      </c>
      <c r="C8" s="54">
        <f t="shared" si="0"/>
        <v>1056</v>
      </c>
      <c r="D8" s="49">
        <f t="shared" si="1"/>
        <v>912</v>
      </c>
      <c r="E8" s="2"/>
    </row>
    <row r="9" spans="1:5">
      <c r="A9" s="55" t="s">
        <v>208</v>
      </c>
      <c r="B9" s="49">
        <v>36800</v>
      </c>
      <c r="C9" s="54">
        <f t="shared" si="0"/>
        <v>32384</v>
      </c>
      <c r="D9" s="49">
        <f t="shared" si="1"/>
        <v>27968</v>
      </c>
      <c r="E9" s="2"/>
    </row>
    <row r="10" spans="1:5">
      <c r="A10" s="55" t="s">
        <v>209</v>
      </c>
      <c r="B10" s="49">
        <v>4000</v>
      </c>
      <c r="C10" s="54">
        <f t="shared" si="0"/>
        <v>3520</v>
      </c>
      <c r="D10" s="49">
        <f t="shared" si="1"/>
        <v>3040</v>
      </c>
      <c r="E10" s="2"/>
    </row>
    <row r="11" spans="1:5">
      <c r="A11" s="55" t="s">
        <v>210</v>
      </c>
      <c r="B11" s="49">
        <v>2500</v>
      </c>
      <c r="C11" s="54">
        <f t="shared" si="0"/>
        <v>2200</v>
      </c>
      <c r="D11" s="49">
        <f t="shared" si="1"/>
        <v>1900</v>
      </c>
      <c r="E11" s="2"/>
    </row>
    <row r="12" spans="1:5">
      <c r="A12" s="55" t="s">
        <v>211</v>
      </c>
      <c r="B12" s="49">
        <v>1500</v>
      </c>
      <c r="C12" s="54">
        <f t="shared" si="0"/>
        <v>1320</v>
      </c>
      <c r="D12" s="49">
        <f t="shared" si="1"/>
        <v>1140</v>
      </c>
      <c r="E12" s="2"/>
    </row>
    <row r="13" spans="1:5">
      <c r="A13" s="55" t="s">
        <v>212</v>
      </c>
      <c r="B13" s="49">
        <v>1200</v>
      </c>
      <c r="C13" s="54">
        <f t="shared" si="0"/>
        <v>1056</v>
      </c>
      <c r="D13" s="49">
        <f t="shared" si="1"/>
        <v>912</v>
      </c>
      <c r="E13" s="2"/>
    </row>
    <row r="14" spans="1:5">
      <c r="A14" s="55" t="s">
        <v>213</v>
      </c>
      <c r="B14" s="49">
        <v>5100</v>
      </c>
      <c r="C14" s="54">
        <f t="shared" si="0"/>
        <v>4488</v>
      </c>
      <c r="D14" s="49">
        <f t="shared" si="1"/>
        <v>3876</v>
      </c>
      <c r="E14" s="2"/>
    </row>
    <row r="15" spans="1:5">
      <c r="A15" s="55" t="s">
        <v>214</v>
      </c>
      <c r="B15" s="49">
        <v>3400</v>
      </c>
      <c r="C15" s="54">
        <f t="shared" si="0"/>
        <v>2992</v>
      </c>
      <c r="D15" s="49">
        <f t="shared" si="1"/>
        <v>2584</v>
      </c>
      <c r="E15" s="2"/>
    </row>
    <row r="16" spans="1:5">
      <c r="A16" s="55" t="s">
        <v>215</v>
      </c>
      <c r="B16" s="49">
        <v>8700</v>
      </c>
      <c r="C16" s="54">
        <f t="shared" si="0"/>
        <v>7656</v>
      </c>
      <c r="D16" s="49">
        <f t="shared" si="1"/>
        <v>6612</v>
      </c>
      <c r="E16" s="2"/>
    </row>
    <row r="17" spans="1:5">
      <c r="A17" s="48" t="s">
        <v>7</v>
      </c>
      <c r="B17" s="49">
        <f>SUM(B6:B16)</f>
        <v>106400</v>
      </c>
      <c r="C17" s="54">
        <f>SUM(C6:C16)</f>
        <v>93632</v>
      </c>
      <c r="D17" s="49">
        <f>SUM(D6:D16)</f>
        <v>80864</v>
      </c>
      <c r="E17" s="2"/>
    </row>
    <row r="18" spans="1:5">
      <c r="A18" s="2"/>
      <c r="B18" s="2"/>
      <c r="C18" s="2"/>
      <c r="D18" s="2"/>
      <c r="E18" s="2"/>
    </row>
  </sheetData>
  <mergeCells count="1">
    <mergeCell ref="A1:D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"/>
  <sheetViews>
    <sheetView topLeftCell="A10" workbookViewId="0">
      <selection activeCell="Q17" sqref="Q17"/>
    </sheetView>
  </sheetViews>
  <sheetFormatPr defaultRowHeight="15.75"/>
  <cols>
    <col min="1" max="1" width="6" customWidth="1"/>
    <col min="2" max="2" width="20.625" customWidth="1"/>
    <col min="3" max="3" width="10.125" customWidth="1"/>
    <col min="4" max="4" width="8" customWidth="1"/>
    <col min="5" max="5" width="8.625" customWidth="1"/>
    <col min="6" max="6" width="8.75" customWidth="1"/>
    <col min="7" max="7" width="8.25" customWidth="1"/>
    <col min="8" max="8" width="9.125" customWidth="1"/>
  </cols>
  <sheetData>
    <row r="1" spans="1:9" ht="31.5" customHeight="1">
      <c r="A1" s="67" t="s">
        <v>135</v>
      </c>
      <c r="B1" s="67" t="s">
        <v>119</v>
      </c>
      <c r="C1" s="67" t="s">
        <v>216</v>
      </c>
      <c r="D1" s="67"/>
      <c r="E1" s="67"/>
      <c r="F1" s="67"/>
      <c r="G1" s="67"/>
      <c r="H1" s="67"/>
      <c r="I1" s="105" t="s">
        <v>217</v>
      </c>
    </row>
    <row r="2" spans="1:9" ht="16.5" customHeight="1">
      <c r="A2" s="67"/>
      <c r="B2" s="67"/>
      <c r="C2" s="57">
        <v>39142</v>
      </c>
      <c r="D2" s="57">
        <v>39158</v>
      </c>
      <c r="E2" s="57">
        <v>39172</v>
      </c>
      <c r="F2" s="57">
        <v>39186</v>
      </c>
      <c r="G2" s="57">
        <v>39200</v>
      </c>
      <c r="H2" s="57">
        <v>39214</v>
      </c>
      <c r="I2" s="105"/>
    </row>
    <row r="3" spans="1:9">
      <c r="A3" s="47">
        <v>1</v>
      </c>
      <c r="B3" s="5" t="s">
        <v>8</v>
      </c>
      <c r="C3" s="47">
        <v>4</v>
      </c>
      <c r="D3" s="47">
        <v>3</v>
      </c>
      <c r="E3" s="47">
        <v>4</v>
      </c>
      <c r="F3" s="47">
        <v>4</v>
      </c>
      <c r="G3" s="47">
        <v>2</v>
      </c>
      <c r="H3" s="47">
        <v>3</v>
      </c>
      <c r="I3" s="28">
        <f>AVERAGE(C3:H3)</f>
        <v>3.3333333333333335</v>
      </c>
    </row>
    <row r="4" spans="1:9">
      <c r="A4" s="47">
        <v>2</v>
      </c>
      <c r="B4" s="5" t="s">
        <v>9</v>
      </c>
      <c r="C4" s="47">
        <v>5</v>
      </c>
      <c r="D4" s="47">
        <v>5</v>
      </c>
      <c r="E4" s="47">
        <v>3</v>
      </c>
      <c r="F4" s="47">
        <v>4</v>
      </c>
      <c r="G4" s="47">
        <v>3</v>
      </c>
      <c r="H4" s="47">
        <v>4</v>
      </c>
      <c r="I4" s="28">
        <f t="shared" ref="I4:I6" si="0">AVERAGE(C4:H4)</f>
        <v>4</v>
      </c>
    </row>
    <row r="5" spans="1:9">
      <c r="A5" s="47">
        <v>3</v>
      </c>
      <c r="B5" s="5" t="s">
        <v>10</v>
      </c>
      <c r="C5" s="47">
        <v>4</v>
      </c>
      <c r="D5" s="47">
        <v>5</v>
      </c>
      <c r="E5" s="47">
        <v>5</v>
      </c>
      <c r="F5" s="47">
        <v>4</v>
      </c>
      <c r="G5" s="47">
        <v>5</v>
      </c>
      <c r="H5" s="47">
        <v>5</v>
      </c>
      <c r="I5" s="28">
        <f t="shared" si="0"/>
        <v>4.666666666666667</v>
      </c>
    </row>
    <row r="6" spans="1:9">
      <c r="A6" s="47">
        <v>4</v>
      </c>
      <c r="B6" s="5" t="s">
        <v>218</v>
      </c>
      <c r="C6" s="47">
        <v>5</v>
      </c>
      <c r="D6" s="47">
        <v>5</v>
      </c>
      <c r="E6" s="47">
        <v>5</v>
      </c>
      <c r="F6" s="47">
        <v>5</v>
      </c>
      <c r="G6" s="47">
        <v>5</v>
      </c>
      <c r="H6" s="47">
        <v>5</v>
      </c>
      <c r="I6" s="28">
        <f t="shared" si="0"/>
        <v>5</v>
      </c>
    </row>
  </sheetData>
  <mergeCells count="4">
    <mergeCell ref="C1:H1"/>
    <mergeCell ref="I1:I2"/>
    <mergeCell ref="B1:B2"/>
    <mergeCell ref="A1:A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E10" sqref="E10"/>
    </sheetView>
  </sheetViews>
  <sheetFormatPr defaultRowHeight="15.75"/>
  <cols>
    <col min="1" max="1" width="26.5" customWidth="1"/>
    <col min="2" max="2" width="10" style="8" customWidth="1"/>
    <col min="3" max="3" width="10.5" style="8" customWidth="1"/>
    <col min="4" max="7" width="9" style="8"/>
  </cols>
  <sheetData>
    <row r="1" spans="1:7" ht="23.25" customHeight="1">
      <c r="A1" s="59" t="s">
        <v>13</v>
      </c>
      <c r="B1" s="59"/>
      <c r="C1" s="59"/>
      <c r="D1" s="59"/>
      <c r="E1" s="59"/>
      <c r="F1" s="59"/>
      <c r="G1" s="59"/>
    </row>
    <row r="2" spans="1:7" ht="20.25">
      <c r="A2" s="63" t="s">
        <v>15</v>
      </c>
      <c r="B2" s="66" t="s">
        <v>14</v>
      </c>
      <c r="C2" s="66"/>
      <c r="D2" s="66"/>
      <c r="E2" s="66"/>
      <c r="F2" s="66"/>
      <c r="G2" s="66"/>
    </row>
    <row r="3" spans="1:7" ht="13.5" customHeight="1">
      <c r="A3" s="64"/>
      <c r="B3" s="67" t="s">
        <v>16</v>
      </c>
      <c r="C3" s="67"/>
      <c r="D3" s="67"/>
      <c r="E3" s="68" t="s">
        <v>17</v>
      </c>
      <c r="F3" s="69"/>
      <c r="G3" s="70"/>
    </row>
    <row r="4" spans="1:7" ht="18.75" customHeight="1">
      <c r="A4" s="65"/>
      <c r="B4" s="13" t="s">
        <v>18</v>
      </c>
      <c r="C4" s="13" t="s">
        <v>20</v>
      </c>
      <c r="D4" s="13" t="s">
        <v>19</v>
      </c>
      <c r="E4" s="13" t="s">
        <v>18</v>
      </c>
      <c r="F4" s="13" t="s">
        <v>20</v>
      </c>
      <c r="G4" s="13" t="s">
        <v>19</v>
      </c>
    </row>
    <row r="5" spans="1:7">
      <c r="A5" s="14" t="s">
        <v>21</v>
      </c>
      <c r="B5" s="7">
        <v>0.3</v>
      </c>
      <c r="C5" s="7">
        <v>7.0000000000000007E-2</v>
      </c>
      <c r="D5" s="7">
        <v>40</v>
      </c>
      <c r="E5" s="7">
        <f>B5*10</f>
        <v>3</v>
      </c>
      <c r="F5" s="7">
        <f>C5*10</f>
        <v>0.70000000000000007</v>
      </c>
      <c r="G5" s="7">
        <f>D5*10</f>
        <v>400</v>
      </c>
    </row>
    <row r="6" spans="1:7">
      <c r="A6" s="14" t="s">
        <v>22</v>
      </c>
      <c r="B6" s="7">
        <v>2</v>
      </c>
      <c r="C6" s="7">
        <v>0.02</v>
      </c>
      <c r="D6" s="7">
        <v>7</v>
      </c>
      <c r="E6" s="7">
        <f t="shared" ref="E6:E8" si="0">B6*10</f>
        <v>20</v>
      </c>
      <c r="F6" s="7">
        <f t="shared" ref="F6:F8" si="1">C6*10</f>
        <v>0.2</v>
      </c>
      <c r="G6" s="7">
        <f t="shared" ref="G6:G8" si="2">D6*10</f>
        <v>70</v>
      </c>
    </row>
    <row r="7" spans="1:7">
      <c r="A7" s="14" t="s">
        <v>23</v>
      </c>
      <c r="B7" s="7">
        <v>0.1</v>
      </c>
      <c r="C7" s="7">
        <v>0.03</v>
      </c>
      <c r="D7" s="7">
        <v>5</v>
      </c>
      <c r="E7" s="7">
        <f t="shared" si="0"/>
        <v>1</v>
      </c>
      <c r="F7" s="7">
        <f t="shared" si="1"/>
        <v>0.3</v>
      </c>
      <c r="G7" s="7">
        <f t="shared" si="2"/>
        <v>50</v>
      </c>
    </row>
    <row r="8" spans="1:7">
      <c r="A8" s="14" t="s">
        <v>24</v>
      </c>
      <c r="B8" s="7">
        <v>0.1</v>
      </c>
      <c r="C8" s="7">
        <v>0.05</v>
      </c>
      <c r="D8" s="7">
        <v>7</v>
      </c>
      <c r="E8" s="7">
        <f t="shared" si="0"/>
        <v>1</v>
      </c>
      <c r="F8" s="7">
        <f t="shared" si="1"/>
        <v>0.5</v>
      </c>
      <c r="G8" s="7">
        <f t="shared" si="2"/>
        <v>70</v>
      </c>
    </row>
    <row r="9" spans="1:7">
      <c r="A9" s="14" t="s">
        <v>25</v>
      </c>
      <c r="B9" s="60">
        <f>SUM(B5:D8)</f>
        <v>61.67</v>
      </c>
      <c r="C9" s="61"/>
      <c r="D9" s="62"/>
      <c r="E9" s="60">
        <f>SUM(E5:G8)</f>
        <v>616.70000000000005</v>
      </c>
      <c r="F9" s="61"/>
      <c r="G9" s="62"/>
    </row>
  </sheetData>
  <mergeCells count="7">
    <mergeCell ref="A1:G1"/>
    <mergeCell ref="B9:D9"/>
    <mergeCell ref="E9:G9"/>
    <mergeCell ref="A2:A4"/>
    <mergeCell ref="B2:G2"/>
    <mergeCell ref="B3:D3"/>
    <mergeCell ref="E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tabSelected="1" topLeftCell="A10" workbookViewId="0">
      <selection activeCell="J14" sqref="J14"/>
    </sheetView>
  </sheetViews>
  <sheetFormatPr defaultRowHeight="15.75"/>
  <cols>
    <col min="1" max="1" width="17.75" customWidth="1"/>
    <col min="2" max="2" width="8.875" customWidth="1"/>
    <col min="3" max="3" width="9.75" customWidth="1"/>
    <col min="4" max="4" width="9.875" customWidth="1"/>
  </cols>
  <sheetData>
    <row r="1" spans="1:8" ht="20.25">
      <c r="A1" s="71" t="s">
        <v>26</v>
      </c>
      <c r="B1" s="72"/>
      <c r="C1" s="72"/>
      <c r="D1" s="72"/>
      <c r="E1" s="72"/>
      <c r="F1" s="72"/>
      <c r="G1" s="72"/>
      <c r="H1" s="73"/>
    </row>
    <row r="2" spans="1:8">
      <c r="A2" s="79" t="s">
        <v>15</v>
      </c>
      <c r="B2" s="79" t="s">
        <v>27</v>
      </c>
      <c r="C2" s="77" t="s">
        <v>28</v>
      </c>
      <c r="D2" s="77"/>
      <c r="E2" s="77"/>
      <c r="F2" s="78" t="s">
        <v>29</v>
      </c>
      <c r="G2" s="78"/>
      <c r="H2" s="78"/>
    </row>
    <row r="3" spans="1:8">
      <c r="A3" s="80"/>
      <c r="B3" s="80"/>
      <c r="C3" s="16" t="s">
        <v>30</v>
      </c>
      <c r="D3" s="16" t="s">
        <v>31</v>
      </c>
      <c r="E3" s="16" t="s">
        <v>32</v>
      </c>
      <c r="F3" s="16" t="s">
        <v>30</v>
      </c>
      <c r="G3" s="16" t="s">
        <v>31</v>
      </c>
      <c r="H3" s="16" t="s">
        <v>32</v>
      </c>
    </row>
    <row r="4" spans="1:8">
      <c r="A4" s="14" t="s">
        <v>33</v>
      </c>
      <c r="B4" s="14">
        <v>14</v>
      </c>
      <c r="C4" s="14">
        <v>198</v>
      </c>
      <c r="D4" s="14">
        <v>100</v>
      </c>
      <c r="E4" s="14">
        <v>35</v>
      </c>
      <c r="F4" s="14">
        <f>B4*C4</f>
        <v>2772</v>
      </c>
      <c r="G4" s="14">
        <f>B4*D4</f>
        <v>1400</v>
      </c>
      <c r="H4" s="14">
        <f>E4*B4</f>
        <v>490</v>
      </c>
    </row>
    <row r="5" spans="1:8">
      <c r="A5" s="14" t="s">
        <v>34</v>
      </c>
      <c r="B5" s="14">
        <v>28</v>
      </c>
      <c r="C5" s="14">
        <v>15</v>
      </c>
      <c r="D5" s="14">
        <v>60</v>
      </c>
      <c r="E5" s="14">
        <v>15</v>
      </c>
      <c r="F5" s="14">
        <f t="shared" ref="F5:F10" si="0">B5*C5</f>
        <v>420</v>
      </c>
      <c r="G5" s="14">
        <f t="shared" ref="G5:G10" si="1">B5*D5</f>
        <v>1680</v>
      </c>
      <c r="H5" s="14">
        <f t="shared" ref="H5:H10" si="2">E5*B5</f>
        <v>420</v>
      </c>
    </row>
    <row r="6" spans="1:8">
      <c r="A6" s="14" t="s">
        <v>35</v>
      </c>
      <c r="B6" s="14">
        <v>13</v>
      </c>
      <c r="C6" s="14">
        <v>150</v>
      </c>
      <c r="D6" s="14">
        <v>105</v>
      </c>
      <c r="E6" s="14">
        <v>56</v>
      </c>
      <c r="F6" s="14">
        <f t="shared" si="0"/>
        <v>1950</v>
      </c>
      <c r="G6" s="14">
        <f t="shared" si="1"/>
        <v>1365</v>
      </c>
      <c r="H6" s="14">
        <f t="shared" si="2"/>
        <v>728</v>
      </c>
    </row>
    <row r="7" spans="1:8">
      <c r="A7" s="14" t="s">
        <v>36</v>
      </c>
      <c r="B7" s="14">
        <v>13</v>
      </c>
      <c r="C7" s="14">
        <v>123</v>
      </c>
      <c r="D7" s="14">
        <v>58</v>
      </c>
      <c r="E7" s="14">
        <v>100</v>
      </c>
      <c r="F7" s="14">
        <f t="shared" si="0"/>
        <v>1599</v>
      </c>
      <c r="G7" s="14">
        <f t="shared" si="1"/>
        <v>754</v>
      </c>
      <c r="H7" s="14">
        <f t="shared" si="2"/>
        <v>1300</v>
      </c>
    </row>
    <row r="8" spans="1:8">
      <c r="A8" s="14" t="s">
        <v>37</v>
      </c>
      <c r="B8" s="14">
        <v>14</v>
      </c>
      <c r="C8" s="14">
        <v>60</v>
      </c>
      <c r="D8" s="14">
        <v>37</v>
      </c>
      <c r="E8" s="14">
        <v>20</v>
      </c>
      <c r="F8" s="14">
        <f t="shared" si="0"/>
        <v>840</v>
      </c>
      <c r="G8" s="14">
        <f t="shared" si="1"/>
        <v>518</v>
      </c>
      <c r="H8" s="14">
        <f t="shared" si="2"/>
        <v>280</v>
      </c>
    </row>
    <row r="9" spans="1:8">
      <c r="A9" s="14" t="s">
        <v>38</v>
      </c>
      <c r="B9" s="14">
        <v>18</v>
      </c>
      <c r="C9" s="14">
        <v>45</v>
      </c>
      <c r="D9" s="14">
        <v>45</v>
      </c>
      <c r="E9" s="14">
        <v>56</v>
      </c>
      <c r="F9" s="14">
        <f t="shared" si="0"/>
        <v>810</v>
      </c>
      <c r="G9" s="14">
        <f t="shared" si="1"/>
        <v>810</v>
      </c>
      <c r="H9" s="14">
        <f t="shared" si="2"/>
        <v>1008</v>
      </c>
    </row>
    <row r="10" spans="1:8">
      <c r="A10" s="14" t="s">
        <v>39</v>
      </c>
      <c r="B10" s="14">
        <v>12</v>
      </c>
      <c r="C10" s="14">
        <v>269</v>
      </c>
      <c r="D10" s="14">
        <v>149</v>
      </c>
      <c r="E10" s="14">
        <v>24</v>
      </c>
      <c r="F10" s="14">
        <f t="shared" si="0"/>
        <v>3228</v>
      </c>
      <c r="G10" s="14">
        <f t="shared" si="1"/>
        <v>1788</v>
      </c>
      <c r="H10" s="14">
        <f t="shared" si="2"/>
        <v>288</v>
      </c>
    </row>
    <row r="11" spans="1:8">
      <c r="A11" s="74" t="s">
        <v>40</v>
      </c>
      <c r="B11" s="75"/>
      <c r="C11" s="75"/>
      <c r="D11" s="75"/>
      <c r="E11" s="76"/>
      <c r="F11" s="74">
        <f>SUM(F4:H10)</f>
        <v>24448</v>
      </c>
      <c r="G11" s="75"/>
      <c r="H11" s="76"/>
    </row>
  </sheetData>
  <mergeCells count="7">
    <mergeCell ref="A1:H1"/>
    <mergeCell ref="A11:E11"/>
    <mergeCell ref="F11:H11"/>
    <mergeCell ref="C2:E2"/>
    <mergeCell ref="F2:H2"/>
    <mergeCell ref="A2:A3"/>
    <mergeCell ref="B2:B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4" sqref="A4:E4"/>
    </sheetView>
  </sheetViews>
  <sheetFormatPr defaultRowHeight="15.75"/>
  <cols>
    <col min="1" max="1" width="18.25" customWidth="1"/>
    <col min="2" max="2" width="13.75" customWidth="1"/>
    <col min="3" max="3" width="14.375" customWidth="1"/>
    <col min="4" max="4" width="15" customWidth="1"/>
    <col min="5" max="5" width="20.875" customWidth="1"/>
  </cols>
  <sheetData>
    <row r="1" spans="1:5" ht="44.25" customHeight="1">
      <c r="A1" s="82" t="s">
        <v>41</v>
      </c>
      <c r="B1" s="83"/>
      <c r="C1" s="83"/>
      <c r="D1" s="83"/>
      <c r="E1" s="84"/>
    </row>
    <row r="2" spans="1:5" ht="18.75" customHeight="1">
      <c r="A2" s="81" t="s">
        <v>42</v>
      </c>
      <c r="B2" s="81" t="s">
        <v>43</v>
      </c>
      <c r="C2" s="81" t="s">
        <v>44</v>
      </c>
      <c r="D2" s="81"/>
      <c r="E2" s="81" t="s">
        <v>45</v>
      </c>
    </row>
    <row r="3" spans="1:5" ht="31.5">
      <c r="A3" s="81"/>
      <c r="B3" s="81"/>
      <c r="C3" s="6" t="s">
        <v>46</v>
      </c>
      <c r="D3" s="6" t="s">
        <v>47</v>
      </c>
      <c r="E3" s="81"/>
    </row>
    <row r="4" spans="1:5">
      <c r="A4" s="17">
        <v>1</v>
      </c>
      <c r="B4" s="17">
        <v>2</v>
      </c>
      <c r="C4" s="17">
        <v>3</v>
      </c>
      <c r="D4" s="17">
        <v>4</v>
      </c>
      <c r="E4" s="17">
        <v>5</v>
      </c>
    </row>
    <row r="5" spans="1:5">
      <c r="A5" s="4" t="s">
        <v>48</v>
      </c>
      <c r="B5" s="4">
        <v>2998</v>
      </c>
      <c r="C5" s="4">
        <v>2998</v>
      </c>
      <c r="D5" s="4">
        <f t="shared" ref="D5:D7" si="0">B5-C5</f>
        <v>0</v>
      </c>
      <c r="E5" s="4" t="s">
        <v>52</v>
      </c>
    </row>
    <row r="6" spans="1:5">
      <c r="A6" s="4" t="s">
        <v>49</v>
      </c>
      <c r="B6" s="4">
        <v>3000</v>
      </c>
      <c r="C6" s="4">
        <v>2998</v>
      </c>
      <c r="D6" s="4">
        <f t="shared" si="0"/>
        <v>2</v>
      </c>
      <c r="E6" s="4" t="s">
        <v>53</v>
      </c>
    </row>
    <row r="7" spans="1:5">
      <c r="A7" s="4" t="s">
        <v>50</v>
      </c>
      <c r="B7" s="4">
        <v>860</v>
      </c>
      <c r="C7" s="4">
        <v>809</v>
      </c>
      <c r="D7" s="4">
        <f t="shared" si="0"/>
        <v>51</v>
      </c>
      <c r="E7" s="4" t="s">
        <v>53</v>
      </c>
    </row>
    <row r="8" spans="1:5" ht="31.5">
      <c r="A8" s="4" t="s">
        <v>51</v>
      </c>
      <c r="B8" s="4">
        <v>5900</v>
      </c>
      <c r="C8" s="4">
        <v>5880</v>
      </c>
      <c r="D8" s="4">
        <f>B8-C8</f>
        <v>20</v>
      </c>
      <c r="E8" s="4" t="s">
        <v>54</v>
      </c>
    </row>
    <row r="9" spans="1:5">
      <c r="A9" s="4" t="s">
        <v>7</v>
      </c>
      <c r="B9" s="4">
        <f>SUM(B5:B8)</f>
        <v>12758</v>
      </c>
      <c r="C9" s="4">
        <f>SUM(C5:C8)</f>
        <v>12685</v>
      </c>
      <c r="D9" s="4">
        <f>SUM(D5:D8)</f>
        <v>73</v>
      </c>
      <c r="E9" s="4"/>
    </row>
    <row r="11" spans="1:5">
      <c r="A11" s="19" t="s">
        <v>55</v>
      </c>
      <c r="B11" s="18"/>
      <c r="C11" s="21"/>
      <c r="D11" s="18" t="s">
        <v>57</v>
      </c>
    </row>
    <row r="12" spans="1:5">
      <c r="A12" s="18"/>
      <c r="B12" s="18"/>
      <c r="C12" s="20" t="s">
        <v>56</v>
      </c>
      <c r="D12" s="18"/>
      <c r="E12" s="18"/>
    </row>
  </sheetData>
  <mergeCells count="5">
    <mergeCell ref="C2:D2"/>
    <mergeCell ref="A2:A3"/>
    <mergeCell ref="B2:B3"/>
    <mergeCell ref="E2:E3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A2" sqref="A2:B2"/>
    </sheetView>
  </sheetViews>
  <sheetFormatPr defaultRowHeight="15.75"/>
  <cols>
    <col min="1" max="1" width="15.75" style="22" customWidth="1"/>
    <col min="2" max="2" width="6.125" style="22" customWidth="1"/>
    <col min="3" max="3" width="17.375" customWidth="1"/>
    <col min="4" max="4" width="11.25" customWidth="1"/>
    <col min="5" max="5" width="17" customWidth="1"/>
    <col min="6" max="6" width="18.25" customWidth="1"/>
  </cols>
  <sheetData>
    <row r="1" spans="1:9" ht="20.25">
      <c r="A1" s="66" t="s">
        <v>64</v>
      </c>
      <c r="B1" s="66"/>
      <c r="C1" s="66"/>
      <c r="D1" s="66"/>
      <c r="E1" s="66"/>
      <c r="F1" s="66"/>
      <c r="G1" s="23"/>
      <c r="H1" s="23"/>
      <c r="I1" s="23"/>
    </row>
    <row r="2" spans="1:9" ht="47.25" customHeight="1">
      <c r="A2" s="81" t="s">
        <v>58</v>
      </c>
      <c r="B2" s="81"/>
      <c r="C2" s="88" t="s">
        <v>60</v>
      </c>
      <c r="D2" s="88" t="s">
        <v>61</v>
      </c>
      <c r="E2" s="88" t="s">
        <v>62</v>
      </c>
      <c r="F2" s="88" t="s">
        <v>63</v>
      </c>
      <c r="G2" s="2"/>
      <c r="H2" s="2"/>
    </row>
    <row r="3" spans="1:9">
      <c r="A3" s="24" t="s">
        <v>15</v>
      </c>
      <c r="B3" s="24" t="s">
        <v>59</v>
      </c>
      <c r="C3" s="89"/>
      <c r="D3" s="89"/>
      <c r="E3" s="89"/>
      <c r="F3" s="89"/>
      <c r="G3" s="2"/>
      <c r="H3" s="2"/>
    </row>
    <row r="4" spans="1:9">
      <c r="A4" s="29">
        <v>1</v>
      </c>
      <c r="B4" s="29" t="s">
        <v>67</v>
      </c>
      <c r="C4" s="16">
        <v>3</v>
      </c>
      <c r="D4" s="16">
        <v>4</v>
      </c>
      <c r="E4" s="16">
        <v>5</v>
      </c>
      <c r="F4" s="16">
        <v>6</v>
      </c>
    </row>
    <row r="5" spans="1:9">
      <c r="A5" s="25" t="s">
        <v>65</v>
      </c>
      <c r="B5" s="25" t="s">
        <v>68</v>
      </c>
      <c r="C5" s="14" t="s">
        <v>66</v>
      </c>
      <c r="D5" s="28">
        <v>1</v>
      </c>
      <c r="E5" s="14">
        <v>9800</v>
      </c>
      <c r="F5" s="25">
        <f>E5*D5</f>
        <v>9800</v>
      </c>
    </row>
    <row r="6" spans="1:9">
      <c r="A6" s="25"/>
      <c r="B6" s="25"/>
      <c r="C6" s="14" t="s">
        <v>69</v>
      </c>
      <c r="D6" s="28">
        <v>2</v>
      </c>
      <c r="E6" s="14">
        <v>8000</v>
      </c>
      <c r="F6" s="25">
        <f t="shared" ref="F6:F8" si="0">E6*D6</f>
        <v>16000</v>
      </c>
    </row>
    <row r="7" spans="1:9">
      <c r="A7" s="25"/>
      <c r="B7" s="25"/>
      <c r="C7" s="14" t="s">
        <v>70</v>
      </c>
      <c r="D7" s="28">
        <v>1</v>
      </c>
      <c r="E7" s="14">
        <v>1400</v>
      </c>
      <c r="F7" s="25">
        <f t="shared" si="0"/>
        <v>1400</v>
      </c>
    </row>
    <row r="8" spans="1:9">
      <c r="A8" s="25" t="s">
        <v>72</v>
      </c>
      <c r="B8" s="25"/>
      <c r="C8" s="14" t="s">
        <v>71</v>
      </c>
      <c r="D8" s="28">
        <v>2</v>
      </c>
      <c r="E8" s="14">
        <v>5800</v>
      </c>
      <c r="F8" s="25">
        <f t="shared" si="0"/>
        <v>11600</v>
      </c>
    </row>
    <row r="9" spans="1:9">
      <c r="A9" s="85" t="s">
        <v>25</v>
      </c>
      <c r="B9" s="86"/>
      <c r="C9" s="87"/>
      <c r="D9" s="28">
        <f>SUM(D5:D8)</f>
        <v>6</v>
      </c>
      <c r="E9" s="15">
        <f>SUM(E5:E8)</f>
        <v>25000</v>
      </c>
      <c r="F9" s="26">
        <f>SUM(F5:F8)</f>
        <v>38800</v>
      </c>
    </row>
    <row r="10" spans="1:9">
      <c r="D10" s="1"/>
      <c r="F10" s="1"/>
    </row>
  </sheetData>
  <mergeCells count="7">
    <mergeCell ref="A2:B2"/>
    <mergeCell ref="A1:F1"/>
    <mergeCell ref="A9:C9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  <ignoredErrors>
    <ignoredError sqref="B4" numberStoredAsText="1"/>
    <ignoredError sqref="D9:E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C2" sqref="C2:H2"/>
    </sheetView>
  </sheetViews>
  <sheetFormatPr defaultRowHeight="15.75"/>
  <cols>
    <col min="1" max="1" width="7.5" customWidth="1"/>
    <col min="2" max="2" width="7.375" customWidth="1"/>
    <col min="3" max="3" width="5" customWidth="1"/>
    <col min="4" max="4" width="17.25" customWidth="1"/>
    <col min="5" max="5" width="16.625" customWidth="1"/>
    <col min="6" max="6" width="5.25" customWidth="1"/>
    <col min="7" max="7" width="20.125" customWidth="1"/>
    <col min="8" max="8" width="15.875" customWidth="1"/>
  </cols>
  <sheetData>
    <row r="1" spans="1:9" ht="21" customHeight="1">
      <c r="A1" s="91" t="s">
        <v>73</v>
      </c>
      <c r="B1" s="91" t="s">
        <v>74</v>
      </c>
      <c r="C1" s="92" t="s">
        <v>75</v>
      </c>
      <c r="D1" s="92"/>
      <c r="E1" s="92"/>
      <c r="F1" s="92" t="s">
        <v>76</v>
      </c>
      <c r="G1" s="92"/>
      <c r="H1" s="92"/>
      <c r="I1" s="35"/>
    </row>
    <row r="2" spans="1:9" ht="35.25" customHeight="1">
      <c r="A2" s="91"/>
      <c r="B2" s="91"/>
      <c r="C2" s="81" t="s">
        <v>55</v>
      </c>
      <c r="D2" s="81"/>
      <c r="E2" s="94"/>
      <c r="F2" s="81" t="s">
        <v>77</v>
      </c>
      <c r="G2" s="81"/>
      <c r="H2" s="81"/>
      <c r="I2" s="36"/>
    </row>
    <row r="3" spans="1:9" ht="31.5" customHeight="1">
      <c r="A3" s="91"/>
      <c r="B3" s="91"/>
      <c r="C3" s="90" t="s">
        <v>79</v>
      </c>
      <c r="D3" s="67" t="s">
        <v>80</v>
      </c>
      <c r="E3" s="34" t="s">
        <v>81</v>
      </c>
      <c r="F3" s="90" t="s">
        <v>79</v>
      </c>
      <c r="G3" s="67" t="s">
        <v>80</v>
      </c>
      <c r="H3" s="14" t="s">
        <v>81</v>
      </c>
      <c r="I3" s="3"/>
    </row>
    <row r="4" spans="1:9" ht="18.75">
      <c r="A4" s="91"/>
      <c r="B4" s="91"/>
      <c r="C4" s="90"/>
      <c r="D4" s="67"/>
      <c r="E4" s="27" t="s">
        <v>83</v>
      </c>
      <c r="F4" s="90"/>
      <c r="G4" s="67"/>
      <c r="H4" s="25" t="s">
        <v>87</v>
      </c>
      <c r="I4" s="3"/>
    </row>
    <row r="5" spans="1:9" ht="15.75" customHeight="1">
      <c r="A5" s="95">
        <v>40330</v>
      </c>
      <c r="B5" s="90" t="s">
        <v>78</v>
      </c>
      <c r="C5" s="14">
        <v>1</v>
      </c>
      <c r="D5" s="14" t="s">
        <v>82</v>
      </c>
      <c r="E5" s="34" t="s">
        <v>84</v>
      </c>
      <c r="F5" s="14">
        <v>1</v>
      </c>
      <c r="G5" s="14" t="s">
        <v>85</v>
      </c>
      <c r="H5" s="14" t="s">
        <v>86</v>
      </c>
      <c r="I5" s="3"/>
    </row>
    <row r="6" spans="1:9" ht="16.5" customHeight="1">
      <c r="A6" s="95"/>
      <c r="B6" s="90"/>
      <c r="C6" s="14">
        <v>2</v>
      </c>
      <c r="D6" s="14" t="s">
        <v>82</v>
      </c>
      <c r="E6" s="34" t="s">
        <v>84</v>
      </c>
      <c r="F6" s="14">
        <v>2</v>
      </c>
      <c r="G6" s="14" t="s">
        <v>85</v>
      </c>
      <c r="H6" s="14" t="s">
        <v>86</v>
      </c>
      <c r="I6" s="3"/>
    </row>
    <row r="7" spans="1:9">
      <c r="A7" s="95"/>
      <c r="B7" s="90"/>
      <c r="C7" s="14">
        <v>3</v>
      </c>
      <c r="D7" s="14" t="s">
        <v>82</v>
      </c>
      <c r="E7" s="34" t="s">
        <v>84</v>
      </c>
      <c r="F7" s="14">
        <v>3</v>
      </c>
      <c r="G7" s="14" t="s">
        <v>85</v>
      </c>
      <c r="H7" s="14" t="s">
        <v>86</v>
      </c>
      <c r="I7" s="3"/>
    </row>
    <row r="8" spans="1:9">
      <c r="A8" s="95"/>
      <c r="B8" s="90"/>
      <c r="C8" s="14">
        <v>4</v>
      </c>
      <c r="D8" s="14" t="s">
        <v>82</v>
      </c>
      <c r="E8" s="34" t="s">
        <v>84</v>
      </c>
      <c r="F8" s="14">
        <v>4</v>
      </c>
      <c r="G8" s="14" t="s">
        <v>85</v>
      </c>
      <c r="H8" s="14" t="s">
        <v>86</v>
      </c>
      <c r="I8" s="3"/>
    </row>
    <row r="9" spans="1:9">
      <c r="A9" s="95"/>
      <c r="B9" s="90"/>
      <c r="C9" s="14">
        <v>5</v>
      </c>
      <c r="D9" s="14" t="s">
        <v>82</v>
      </c>
      <c r="E9" s="34" t="s">
        <v>84</v>
      </c>
      <c r="F9" s="14">
        <v>5</v>
      </c>
      <c r="G9" s="14" t="s">
        <v>85</v>
      </c>
      <c r="H9" s="14" t="s">
        <v>86</v>
      </c>
      <c r="I9" s="3"/>
    </row>
    <row r="10" spans="1:9">
      <c r="A10" s="95"/>
      <c r="B10" s="90"/>
      <c r="C10" s="14">
        <v>6</v>
      </c>
      <c r="D10" s="14" t="s">
        <v>82</v>
      </c>
      <c r="E10" s="34" t="s">
        <v>84</v>
      </c>
      <c r="F10" s="14">
        <v>6</v>
      </c>
      <c r="G10" s="14" t="s">
        <v>85</v>
      </c>
      <c r="H10" s="14" t="s">
        <v>86</v>
      </c>
      <c r="I10" s="3"/>
    </row>
    <row r="11" spans="1:9" ht="16.5" customHeight="1">
      <c r="A11" s="95"/>
      <c r="B11" s="90"/>
      <c r="C11" s="14">
        <v>7</v>
      </c>
      <c r="D11" s="14" t="s">
        <v>82</v>
      </c>
      <c r="E11" s="34" t="s">
        <v>84</v>
      </c>
      <c r="F11" s="14">
        <v>7</v>
      </c>
      <c r="G11" s="14" t="s">
        <v>85</v>
      </c>
      <c r="H11" s="14" t="s">
        <v>86</v>
      </c>
      <c r="I11" s="3"/>
    </row>
    <row r="12" spans="1:9">
      <c r="A12" s="33"/>
      <c r="B12" s="32"/>
      <c r="C12" s="30"/>
      <c r="D12" s="30"/>
    </row>
    <row r="13" spans="1:9">
      <c r="A13" s="93"/>
      <c r="B13" s="93"/>
    </row>
    <row r="14" spans="1:9">
      <c r="A14" s="93"/>
      <c r="B14" s="93"/>
    </row>
  </sheetData>
  <mergeCells count="14">
    <mergeCell ref="A13:A14"/>
    <mergeCell ref="B13:B14"/>
    <mergeCell ref="C2:E2"/>
    <mergeCell ref="C1:E1"/>
    <mergeCell ref="D3:D4"/>
    <mergeCell ref="C3:C4"/>
    <mergeCell ref="A5:A11"/>
    <mergeCell ref="B5:B11"/>
    <mergeCell ref="F3:F4"/>
    <mergeCell ref="G3:G4"/>
    <mergeCell ref="A1:A4"/>
    <mergeCell ref="B1:B4"/>
    <mergeCell ref="F2:H2"/>
    <mergeCell ref="F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D9" sqref="D9"/>
    </sheetView>
  </sheetViews>
  <sheetFormatPr defaultRowHeight="15.75"/>
  <cols>
    <col min="1" max="1" width="17" customWidth="1"/>
    <col min="2" max="2" width="14.125" customWidth="1"/>
    <col min="3" max="3" width="13.375" customWidth="1"/>
    <col min="4" max="4" width="14.875" customWidth="1"/>
  </cols>
  <sheetData>
    <row r="1" spans="1:6" ht="18.75">
      <c r="A1" s="96" t="s">
        <v>88</v>
      </c>
      <c r="B1" s="96"/>
      <c r="C1" s="96"/>
      <c r="D1" s="96"/>
      <c r="E1" s="96"/>
      <c r="F1" s="96"/>
    </row>
    <row r="2" spans="1:6" ht="31.5">
      <c r="A2" s="16" t="s">
        <v>89</v>
      </c>
      <c r="B2" s="16" t="s">
        <v>90</v>
      </c>
      <c r="C2" s="16" t="s">
        <v>91</v>
      </c>
      <c r="D2" s="16" t="s">
        <v>98</v>
      </c>
      <c r="E2" s="41" t="s">
        <v>117</v>
      </c>
      <c r="F2" s="16" t="s">
        <v>92</v>
      </c>
    </row>
    <row r="3" spans="1:6">
      <c r="A3" s="14" t="s">
        <v>93</v>
      </c>
      <c r="B3" s="14">
        <v>208650</v>
      </c>
      <c r="C3" s="13">
        <f>B3/$E$3</f>
        <v>6661.8773946360152</v>
      </c>
      <c r="D3" s="13">
        <f>B3/$F$3</f>
        <v>6489.8911353032663</v>
      </c>
      <c r="E3" s="40">
        <v>31.32</v>
      </c>
      <c r="F3" s="14">
        <v>32.15</v>
      </c>
    </row>
    <row r="4" spans="1:6">
      <c r="A4" s="14" t="s">
        <v>94</v>
      </c>
      <c r="B4" s="14">
        <v>175200</v>
      </c>
      <c r="C4" s="13">
        <f t="shared" ref="C4:C7" si="0">B4/$E$3</f>
        <v>5593.8697318007662</v>
      </c>
      <c r="D4" s="13">
        <f t="shared" ref="D4:D7" si="1">B4/$F$3</f>
        <v>5449.4556765163297</v>
      </c>
      <c r="E4" s="31"/>
      <c r="F4" s="31"/>
    </row>
    <row r="5" spans="1:6">
      <c r="A5" s="14" t="s">
        <v>95</v>
      </c>
      <c r="B5" s="14">
        <v>673926</v>
      </c>
      <c r="C5" s="13">
        <f t="shared" si="0"/>
        <v>21517.432950191571</v>
      </c>
      <c r="D5" s="13">
        <f t="shared" si="1"/>
        <v>20961.928460342147</v>
      </c>
      <c r="E5" s="31"/>
      <c r="F5" s="31"/>
    </row>
    <row r="6" spans="1:6">
      <c r="A6" s="14" t="s">
        <v>96</v>
      </c>
      <c r="B6" s="14">
        <v>126872</v>
      </c>
      <c r="C6" s="13">
        <f t="shared" si="0"/>
        <v>4050.8301404853128</v>
      </c>
      <c r="D6" s="13">
        <f t="shared" si="1"/>
        <v>3946.251944012442</v>
      </c>
      <c r="E6" s="31"/>
      <c r="F6" s="31"/>
    </row>
    <row r="7" spans="1:6">
      <c r="A7" s="14" t="s">
        <v>97</v>
      </c>
      <c r="B7" s="14">
        <v>340698</v>
      </c>
      <c r="C7" s="13">
        <f t="shared" si="0"/>
        <v>10877.969348659004</v>
      </c>
      <c r="D7" s="13">
        <f t="shared" si="1"/>
        <v>10597.138413685849</v>
      </c>
      <c r="E7" s="31"/>
      <c r="F7" s="31"/>
    </row>
    <row r="8" spans="1:6">
      <c r="A8" s="16" t="s">
        <v>7</v>
      </c>
      <c r="B8" s="14"/>
      <c r="C8" s="14"/>
      <c r="D8" s="13">
        <f>SUM(D3:D7)</f>
        <v>47444.665629860036</v>
      </c>
      <c r="E8" s="31"/>
      <c r="F8" s="31"/>
    </row>
    <row r="9" spans="1:6">
      <c r="A9" s="31"/>
      <c r="B9" s="31"/>
      <c r="C9" s="31"/>
      <c r="D9" s="31"/>
      <c r="E9" s="31"/>
      <c r="F9" s="31"/>
    </row>
    <row r="10" spans="1:6">
      <c r="A10" s="31"/>
      <c r="B10" s="31"/>
      <c r="C10" s="31"/>
      <c r="D10" s="31"/>
      <c r="E10" s="31"/>
      <c r="F10" s="31"/>
    </row>
    <row r="11" spans="1:6">
      <c r="A11" s="31"/>
      <c r="B11" s="31"/>
      <c r="C11" s="31"/>
      <c r="D11" s="31"/>
      <c r="E11" s="31"/>
      <c r="F11" s="31"/>
    </row>
    <row r="12" spans="1:6">
      <c r="A12" s="31"/>
      <c r="B12" s="31"/>
      <c r="C12" s="31"/>
      <c r="D12" s="31"/>
      <c r="E12" s="31"/>
      <c r="F12" s="31"/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D3" sqref="D3:D13"/>
    </sheetView>
  </sheetViews>
  <sheetFormatPr defaultRowHeight="15.75"/>
  <cols>
    <col min="1" max="1" width="18.25" customWidth="1"/>
    <col min="2" max="2" width="14.5" customWidth="1"/>
    <col min="3" max="3" width="11.125" customWidth="1"/>
    <col min="4" max="4" width="16" customWidth="1"/>
    <col min="5" max="5" width="13.625" customWidth="1"/>
  </cols>
  <sheetData>
    <row r="1" spans="1:5" ht="18.75">
      <c r="A1" s="59" t="s">
        <v>99</v>
      </c>
      <c r="B1" s="59"/>
      <c r="C1" s="59"/>
      <c r="D1" s="59"/>
      <c r="E1" s="37"/>
    </row>
    <row r="2" spans="1:5">
      <c r="A2" s="16" t="s">
        <v>15</v>
      </c>
      <c r="B2" s="16" t="s">
        <v>28</v>
      </c>
      <c r="C2" s="16" t="s">
        <v>27</v>
      </c>
      <c r="D2" s="16" t="s">
        <v>100</v>
      </c>
    </row>
    <row r="3" spans="1:5">
      <c r="A3" s="14" t="s">
        <v>111</v>
      </c>
      <c r="B3" s="14">
        <v>10</v>
      </c>
      <c r="C3" s="14">
        <v>4.5</v>
      </c>
      <c r="D3" s="14">
        <f>C3*B3</f>
        <v>45</v>
      </c>
    </row>
    <row r="4" spans="1:5">
      <c r="A4" s="14" t="s">
        <v>101</v>
      </c>
      <c r="B4" s="14">
        <v>15</v>
      </c>
      <c r="C4" s="14">
        <v>3.9</v>
      </c>
      <c r="D4" s="14">
        <f t="shared" ref="D4:D13" si="0">C4*B4</f>
        <v>58.5</v>
      </c>
    </row>
    <row r="5" spans="1:5">
      <c r="A5" s="14" t="s">
        <v>102</v>
      </c>
      <c r="B5" s="14">
        <v>10</v>
      </c>
      <c r="C5" s="14">
        <v>5.2</v>
      </c>
      <c r="D5" s="14">
        <f t="shared" si="0"/>
        <v>52</v>
      </c>
    </row>
    <row r="6" spans="1:5">
      <c r="A6" s="14" t="s">
        <v>103</v>
      </c>
      <c r="B6" s="14">
        <v>5</v>
      </c>
      <c r="C6" s="14">
        <v>8.6999999999999993</v>
      </c>
      <c r="D6" s="14">
        <f t="shared" si="0"/>
        <v>43.5</v>
      </c>
    </row>
    <row r="7" spans="1:5">
      <c r="A7" s="14" t="s">
        <v>104</v>
      </c>
      <c r="B7" s="14">
        <v>3</v>
      </c>
      <c r="C7" s="14">
        <v>12.5</v>
      </c>
      <c r="D7" s="14">
        <f t="shared" si="0"/>
        <v>37.5</v>
      </c>
    </row>
    <row r="8" spans="1:5">
      <c r="A8" s="14" t="s">
        <v>105</v>
      </c>
      <c r="B8" s="14">
        <v>2</v>
      </c>
      <c r="C8" s="14">
        <v>18</v>
      </c>
      <c r="D8" s="14">
        <f t="shared" si="0"/>
        <v>36</v>
      </c>
    </row>
    <row r="9" spans="1:5">
      <c r="A9" s="14" t="s">
        <v>106</v>
      </c>
      <c r="B9" s="14">
        <v>5</v>
      </c>
      <c r="C9" s="14">
        <v>12</v>
      </c>
      <c r="D9" s="14">
        <f t="shared" si="0"/>
        <v>60</v>
      </c>
    </row>
    <row r="10" spans="1:5">
      <c r="A10" s="14" t="s">
        <v>107</v>
      </c>
      <c r="B10" s="14">
        <v>7</v>
      </c>
      <c r="C10" s="14">
        <v>4.0999999999999996</v>
      </c>
      <c r="D10" s="14">
        <f t="shared" si="0"/>
        <v>28.699999999999996</v>
      </c>
    </row>
    <row r="11" spans="1:5">
      <c r="A11" s="14" t="s">
        <v>108</v>
      </c>
      <c r="B11" s="14">
        <v>15</v>
      </c>
      <c r="C11" s="14">
        <v>115</v>
      </c>
      <c r="D11" s="14">
        <f t="shared" si="0"/>
        <v>1725</v>
      </c>
    </row>
    <row r="12" spans="1:5">
      <c r="A12" s="14" t="s">
        <v>109</v>
      </c>
      <c r="B12" s="14">
        <v>2</v>
      </c>
      <c r="C12" s="14">
        <v>9.8000000000000007</v>
      </c>
      <c r="D12" s="14">
        <f t="shared" si="0"/>
        <v>19.600000000000001</v>
      </c>
    </row>
    <row r="13" spans="1:5">
      <c r="A13" s="14" t="s">
        <v>110</v>
      </c>
      <c r="B13" s="14">
        <v>23</v>
      </c>
      <c r="C13" s="14">
        <v>18</v>
      </c>
      <c r="D13" s="14">
        <f t="shared" si="0"/>
        <v>414</v>
      </c>
    </row>
    <row r="14" spans="1:5">
      <c r="A14" s="67" t="s">
        <v>7</v>
      </c>
      <c r="B14" s="67"/>
      <c r="C14" s="67"/>
      <c r="D14" s="16">
        <f>SUM(D3:D13)</f>
        <v>2519.7999999999997</v>
      </c>
    </row>
    <row r="15" spans="1:5">
      <c r="A15" s="31"/>
      <c r="B15" s="31"/>
      <c r="C15" s="31"/>
      <c r="D15" s="31"/>
    </row>
    <row r="16" spans="1:5">
      <c r="A16" s="31"/>
      <c r="B16" s="31"/>
      <c r="C16" s="31"/>
      <c r="D16" s="31"/>
    </row>
    <row r="17" spans="1:4">
      <c r="A17" s="31"/>
      <c r="B17" s="31"/>
      <c r="C17" s="31"/>
      <c r="D17" s="31"/>
    </row>
  </sheetData>
  <mergeCells count="2">
    <mergeCell ref="A14:C14"/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D3" sqref="D3:D13"/>
    </sheetView>
  </sheetViews>
  <sheetFormatPr defaultRowHeight="15.75"/>
  <cols>
    <col min="1" max="1" width="19" customWidth="1"/>
    <col min="2" max="2" width="14.25" customWidth="1"/>
    <col min="3" max="3" width="10.875" customWidth="1"/>
  </cols>
  <sheetData>
    <row r="1" spans="1:4" ht="18.75">
      <c r="A1" s="97" t="s">
        <v>112</v>
      </c>
      <c r="B1" s="97"/>
      <c r="C1" s="97"/>
      <c r="D1" s="97"/>
    </row>
    <row r="2" spans="1:4">
      <c r="A2" s="16" t="s">
        <v>15</v>
      </c>
      <c r="B2" s="16" t="s">
        <v>28</v>
      </c>
      <c r="C2" s="16" t="s">
        <v>27</v>
      </c>
      <c r="D2" s="16" t="s">
        <v>100</v>
      </c>
    </row>
    <row r="3" spans="1:4">
      <c r="A3" s="14" t="s">
        <v>111</v>
      </c>
      <c r="B3" s="14">
        <v>10</v>
      </c>
      <c r="C3" s="14">
        <v>5</v>
      </c>
      <c r="D3" s="14">
        <f>C3*B3</f>
        <v>50</v>
      </c>
    </row>
    <row r="4" spans="1:4">
      <c r="A4" s="14" t="s">
        <v>101</v>
      </c>
      <c r="B4" s="14">
        <v>15</v>
      </c>
      <c r="C4" s="14">
        <v>3</v>
      </c>
      <c r="D4" s="14">
        <f t="shared" ref="D4:D13" si="0">C4*B4</f>
        <v>45</v>
      </c>
    </row>
    <row r="5" spans="1:4">
      <c r="A5" s="14" t="s">
        <v>102</v>
      </c>
      <c r="B5" s="14">
        <v>10</v>
      </c>
      <c r="C5" s="14">
        <v>6</v>
      </c>
      <c r="D5" s="14">
        <f t="shared" si="0"/>
        <v>60</v>
      </c>
    </row>
    <row r="6" spans="1:4">
      <c r="A6" s="14" t="s">
        <v>103</v>
      </c>
      <c r="B6" s="14">
        <v>5</v>
      </c>
      <c r="C6" s="14">
        <v>6</v>
      </c>
      <c r="D6" s="14">
        <f t="shared" si="0"/>
        <v>30</v>
      </c>
    </row>
    <row r="7" spans="1:4">
      <c r="A7" s="14" t="s">
        <v>104</v>
      </c>
      <c r="B7" s="14">
        <v>3</v>
      </c>
      <c r="C7" s="14">
        <v>17</v>
      </c>
      <c r="D7" s="14">
        <f t="shared" si="0"/>
        <v>51</v>
      </c>
    </row>
    <row r="8" spans="1:4">
      <c r="A8" s="14" t="s">
        <v>105</v>
      </c>
      <c r="B8" s="14">
        <v>2</v>
      </c>
      <c r="C8" s="14">
        <v>20</v>
      </c>
      <c r="D8" s="14">
        <f t="shared" si="0"/>
        <v>40</v>
      </c>
    </row>
    <row r="9" spans="1:4">
      <c r="A9" s="14" t="s">
        <v>106</v>
      </c>
      <c r="B9" s="14">
        <v>5</v>
      </c>
      <c r="C9" s="14">
        <v>12</v>
      </c>
      <c r="D9" s="14">
        <f t="shared" si="0"/>
        <v>60</v>
      </c>
    </row>
    <row r="10" spans="1:4">
      <c r="A10" s="14" t="s">
        <v>107</v>
      </c>
      <c r="B10" s="14">
        <v>7</v>
      </c>
      <c r="C10" s="14">
        <v>1</v>
      </c>
      <c r="D10" s="14">
        <f t="shared" si="0"/>
        <v>7</v>
      </c>
    </row>
    <row r="11" spans="1:4">
      <c r="A11" s="14" t="s">
        <v>108</v>
      </c>
      <c r="B11" s="14">
        <v>15</v>
      </c>
      <c r="C11" s="14">
        <v>120</v>
      </c>
      <c r="D11" s="14">
        <f t="shared" si="0"/>
        <v>1800</v>
      </c>
    </row>
    <row r="12" spans="1:4">
      <c r="A12" s="14" t="s">
        <v>109</v>
      </c>
      <c r="B12" s="14">
        <v>2</v>
      </c>
      <c r="C12" s="14">
        <v>15</v>
      </c>
      <c r="D12" s="14">
        <f t="shared" si="0"/>
        <v>30</v>
      </c>
    </row>
    <row r="13" spans="1:4">
      <c r="A13" s="14" t="s">
        <v>110</v>
      </c>
      <c r="B13" s="14">
        <v>23</v>
      </c>
      <c r="C13" s="14">
        <v>20</v>
      </c>
      <c r="D13" s="14">
        <f t="shared" si="0"/>
        <v>460</v>
      </c>
    </row>
    <row r="14" spans="1:4">
      <c r="A14" s="98" t="s">
        <v>7</v>
      </c>
      <c r="B14" s="99"/>
      <c r="C14" s="100"/>
      <c r="D14" s="38">
        <f>SUM(D3:D13)</f>
        <v>2633</v>
      </c>
    </row>
  </sheetData>
  <mergeCells count="2">
    <mergeCell ref="A1:D1"/>
    <mergeCell ref="A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Зарплата</vt:lpstr>
      <vt:lpstr>Витамины</vt:lpstr>
      <vt:lpstr>Конфеты</vt:lpstr>
      <vt:lpstr>Сведения о документах</vt:lpstr>
      <vt:lpstr>Штатное расписание</vt:lpstr>
      <vt:lpstr>Расписание</vt:lpstr>
      <vt:lpstr>Выручка в валюте</vt:lpstr>
      <vt:lpstr>Потребность</vt:lpstr>
      <vt:lpstr>Фактически</vt:lpstr>
      <vt:lpstr>Разница</vt:lpstr>
      <vt:lpstr>Таблица умножения</vt:lpstr>
      <vt:lpstr>Табель</vt:lpstr>
      <vt:lpstr>Оплата за обучение</vt:lpstr>
      <vt:lpstr>Библиотека</vt:lpstr>
      <vt:lpstr>Диаграмма по таблице </vt:lpstr>
      <vt:lpstr>Статистика</vt:lpstr>
      <vt:lpstr>Постановка задачи</vt:lpstr>
      <vt:lpstr>Внимание!</vt:lpstr>
      <vt:lpstr>Зачетная оценка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2020-11-25T06:36:52Z</dcterms:created>
  <dcterms:modified xsi:type="dcterms:W3CDTF">2020-11-27T07:01:44Z</dcterms:modified>
</cp:coreProperties>
</file>