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2" activeTab="6"/>
  </bookViews>
  <sheets>
    <sheet name="Финансовая сводка" sheetId="1" r:id="rId1"/>
    <sheet name="Сведение о документах" sheetId="2" r:id="rId2"/>
    <sheet name="Штатное расписание" sheetId="3" r:id="rId3"/>
    <sheet name="Премия" sheetId="4" r:id="rId4"/>
    <sheet name="Квартплата" sheetId="5" r:id="rId5"/>
    <sheet name="Лист1" sheetId="6" r:id="rId6"/>
    <sheet name="Лист2" sheetId="7" r:id="rId7"/>
    <sheet name="Лист3" sheetId="8" r:id="rId8"/>
    <sheet name="Лист4" sheetId="9" r:id="rId9"/>
  </sheets>
  <calcPr calcId="124519"/>
</workbook>
</file>

<file path=xl/calcChain.xml><?xml version="1.0" encoding="utf-8"?>
<calcChain xmlns="http://schemas.openxmlformats.org/spreadsheetml/2006/main">
  <c r="H17" i="7"/>
  <c r="G17"/>
  <c r="F17"/>
  <c r="E17"/>
  <c r="D17"/>
  <c r="C17"/>
  <c r="H16"/>
  <c r="G16"/>
  <c r="F16"/>
  <c r="E16"/>
  <c r="D16"/>
  <c r="C16"/>
  <c r="H12"/>
  <c r="G12"/>
  <c r="F12"/>
  <c r="E12"/>
  <c r="D12"/>
  <c r="C12"/>
  <c r="H8"/>
  <c r="G8"/>
  <c r="F8"/>
  <c r="E8"/>
  <c r="D8"/>
  <c r="C8"/>
  <c r="H15"/>
  <c r="H6"/>
  <c r="H7"/>
  <c r="H9"/>
  <c r="H10"/>
  <c r="H11"/>
  <c r="H13"/>
  <c r="H14"/>
  <c r="H5"/>
  <c r="F6"/>
  <c r="F7"/>
  <c r="F9"/>
  <c r="F10"/>
  <c r="F11"/>
  <c r="F13"/>
  <c r="F14"/>
  <c r="F15"/>
  <c r="F5"/>
  <c r="D6"/>
  <c r="D7"/>
  <c r="D9"/>
  <c r="D10"/>
  <c r="D11"/>
  <c r="D13"/>
  <c r="D14"/>
  <c r="D15"/>
  <c r="D5"/>
  <c r="G13" i="6"/>
  <c r="F13"/>
  <c r="G9"/>
  <c r="G10"/>
  <c r="G11"/>
  <c r="G12"/>
  <c r="G8"/>
  <c r="F12"/>
  <c r="F11"/>
  <c r="F10"/>
  <c r="F9"/>
  <c r="F8"/>
  <c r="D9"/>
  <c r="D10"/>
  <c r="D11"/>
  <c r="D12"/>
  <c r="D8"/>
  <c r="D7" i="5"/>
  <c r="D4"/>
  <c r="D5"/>
  <c r="D6"/>
  <c r="D3"/>
  <c r="F8" i="4"/>
  <c r="F7"/>
  <c r="F4"/>
  <c r="F5"/>
  <c r="F6"/>
  <c r="F3"/>
  <c r="E4"/>
  <c r="E5"/>
  <c r="E6"/>
  <c r="E3"/>
  <c r="D9" i="3"/>
  <c r="E9"/>
  <c r="F9"/>
  <c r="F6"/>
  <c r="F7"/>
  <c r="F8"/>
  <c r="F5"/>
  <c r="B10" i="2"/>
  <c r="D10"/>
  <c r="C10"/>
  <c r="D7"/>
  <c r="D8"/>
  <c r="D9"/>
  <c r="E12" i="1"/>
  <c r="E10"/>
  <c r="E4"/>
  <c r="E5"/>
  <c r="E6"/>
  <c r="E7"/>
  <c r="E8"/>
  <c r="E9"/>
  <c r="E3"/>
</calcChain>
</file>

<file path=xl/sharedStrings.xml><?xml version="1.0" encoding="utf-8"?>
<sst xmlns="http://schemas.openxmlformats.org/spreadsheetml/2006/main" count="193" uniqueCount="140">
  <si>
    <t>Финансовая сводка</t>
  </si>
  <si>
    <t>Дни недели</t>
  </si>
  <si>
    <t>Доход</t>
  </si>
  <si>
    <t>Расход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</si>
  <si>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</si>
  <si>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</si>
  <si>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</si>
  <si>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</si>
  <si>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</si>
  <si>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</si>
  <si>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</si>
  <si>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Ср.знач</t>
  </si>
  <si>
    <t>№  п/п</t>
  </si>
  <si>
    <t>Финансовый результат</t>
  </si>
  <si>
    <t>Общий финансовый результат за неделю:</t>
  </si>
  <si>
    <t>Сведения об исполнении документов, поставленных на контроль</t>
  </si>
  <si>
    <t>за период 2020-2021</t>
  </si>
  <si>
    <t>Ф.И.О. исполнителей</t>
  </si>
  <si>
    <t>Всего документов</t>
  </si>
  <si>
    <t>Из них</t>
  </si>
  <si>
    <t>исполнено в срок</t>
  </si>
  <si>
    <t>Причина неисполнения</t>
  </si>
  <si>
    <t>исполнено с опозданием</t>
  </si>
  <si>
    <t>Андреева</t>
  </si>
  <si>
    <t>Байдина</t>
  </si>
  <si>
    <t>Петрова</t>
  </si>
  <si>
    <t>Сидорова</t>
  </si>
  <si>
    <t>Итого</t>
  </si>
  <si>
    <t>по болезни</t>
  </si>
  <si>
    <t>отказ технических средств</t>
  </si>
  <si>
    <t>Штатное расписание</t>
  </si>
  <si>
    <t>Структурное подразделение</t>
  </si>
  <si>
    <t>Наименование</t>
  </si>
  <si>
    <t>код</t>
  </si>
  <si>
    <t>Профессия (ложность)</t>
  </si>
  <si>
    <t>Количество штатных единиц</t>
  </si>
  <si>
    <t>Месячный фонд заработной платы, руб.</t>
  </si>
  <si>
    <t>Оклад (тарифная ставка), руб.</t>
  </si>
  <si>
    <t>Администрация</t>
  </si>
  <si>
    <t>Директор</t>
  </si>
  <si>
    <t>Заместитель</t>
  </si>
  <si>
    <t>Секретарь</t>
  </si>
  <si>
    <t>Склад</t>
  </si>
  <si>
    <t>Заведующий</t>
  </si>
  <si>
    <t>Ф.И.О.</t>
  </si>
  <si>
    <t>Январь</t>
  </si>
  <si>
    <t>Февраль</t>
  </si>
  <si>
    <t>Март</t>
  </si>
  <si>
    <t>Средний размер премии за месяц</t>
  </si>
  <si>
    <t>Новикова</t>
  </si>
  <si>
    <t>Орлова</t>
  </si>
  <si>
    <t>Романова</t>
  </si>
  <si>
    <t>Минимальная премия</t>
  </si>
  <si>
    <t>Максимальная премия</t>
  </si>
  <si>
    <t>Вид оплаты</t>
  </si>
  <si>
    <t>Начисленная сумма</t>
  </si>
  <si>
    <t>Пенни</t>
  </si>
  <si>
    <t>Всего к оплате</t>
  </si>
  <si>
    <t>Квартплата</t>
  </si>
  <si>
    <t>Газ</t>
  </si>
  <si>
    <t>Электричесиво</t>
  </si>
  <si>
    <t>Телефон</t>
  </si>
  <si>
    <t>Секретарь                                                                                                  Кобзева Елена Игоревна</t>
  </si>
  <si>
    <t xml:space="preserve">                                                                                                     </t>
  </si>
  <si>
    <t xml:space="preserve"> подпись</t>
  </si>
  <si>
    <t xml:space="preserve">Секретарь  </t>
  </si>
  <si>
    <t>Кобзева Елена Игоревна</t>
  </si>
  <si>
    <t>Должность</t>
  </si>
  <si>
    <t>Подпись</t>
  </si>
  <si>
    <t>Расшифровка подписи</t>
  </si>
  <si>
    <t>____________________</t>
  </si>
  <si>
    <t xml:space="preserve">      ___________________________</t>
  </si>
  <si>
    <t xml:space="preserve">      _______________________________</t>
  </si>
  <si>
    <t>Оплата коммунальных услуг задержана на 13 дней</t>
  </si>
  <si>
    <t>Размер премии в I Квартале 2014</t>
  </si>
  <si>
    <t>Сумма премии за I кв.</t>
  </si>
  <si>
    <t>01</t>
  </si>
  <si>
    <t>02</t>
  </si>
  <si>
    <t>03</t>
  </si>
  <si>
    <t>04</t>
  </si>
  <si>
    <t xml:space="preserve">АНАЛИЗ ОБЪЕМА ПРОДАЖ ЗА ДЕНЬ </t>
  </si>
  <si>
    <t xml:space="preserve">Продажа процессоров </t>
  </si>
  <si>
    <t xml:space="preserve">Дата </t>
  </si>
  <si>
    <t xml:space="preserve">Курс валюты </t>
  </si>
  <si>
    <t>№ п/п</t>
  </si>
  <si>
    <t>Цена в рублях</t>
  </si>
  <si>
    <t>Ценав USD</t>
  </si>
  <si>
    <t xml:space="preserve">Кол-во </t>
  </si>
  <si>
    <t>Стоимость в руб.</t>
  </si>
  <si>
    <t>Стоимость USD</t>
  </si>
  <si>
    <t>PENTIUM IV</t>
  </si>
  <si>
    <t>PENTIUM III</t>
  </si>
  <si>
    <t>CELERON</t>
  </si>
  <si>
    <t>ATHLON</t>
  </si>
  <si>
    <t>DURON</t>
  </si>
  <si>
    <t>итого</t>
  </si>
  <si>
    <t>Выручка от реализации</t>
  </si>
  <si>
    <t xml:space="preserve">Налог </t>
  </si>
  <si>
    <t xml:space="preserve">Группа товаров </t>
  </si>
  <si>
    <t>Выручка</t>
  </si>
  <si>
    <t>Налог</t>
  </si>
  <si>
    <t>Соки</t>
  </si>
  <si>
    <t>Шоколад</t>
  </si>
  <si>
    <t>Игрушки</t>
  </si>
  <si>
    <t xml:space="preserve">Яблочный </t>
  </si>
  <si>
    <t>Сливовой</t>
  </si>
  <si>
    <t>Томатный</t>
  </si>
  <si>
    <t>Марс</t>
  </si>
  <si>
    <t>Сникерс</t>
  </si>
  <si>
    <t>Твикс</t>
  </si>
  <si>
    <t>Конструктор</t>
  </si>
  <si>
    <t>Кубики</t>
  </si>
  <si>
    <t>Мяч</t>
  </si>
  <si>
    <t>Соки Итог</t>
  </si>
  <si>
    <t>Шоколад Итог</t>
  </si>
  <si>
    <t>Игрушки Итог</t>
  </si>
  <si>
    <t>Общий итог</t>
  </si>
  <si>
    <t xml:space="preserve">Табель посещаемости </t>
  </si>
  <si>
    <t>Ф.И.О</t>
  </si>
  <si>
    <t>Андреев</t>
  </si>
  <si>
    <t>Иванов</t>
  </si>
  <si>
    <t>Петров</t>
  </si>
  <si>
    <t>Сидоров</t>
  </si>
  <si>
    <t>Рабочий день</t>
  </si>
  <si>
    <t>больничный</t>
  </si>
  <si>
    <t>Непосещал</t>
  </si>
  <si>
    <t>В</t>
  </si>
  <si>
    <t>б</t>
  </si>
  <si>
    <t>н</t>
  </si>
  <si>
    <t>в</t>
  </si>
  <si>
    <t xml:space="preserve">Оплата за обучение </t>
  </si>
  <si>
    <t xml:space="preserve">Оплата за день </t>
  </si>
  <si>
    <t>Оплата за больничный</t>
  </si>
  <si>
    <t xml:space="preserve">Удержание за пропуски </t>
  </si>
  <si>
    <t xml:space="preserve">Сидоров </t>
  </si>
  <si>
    <t xml:space="preserve">Оплата за кол-во дней </t>
  </si>
  <si>
    <t>Оплата за кол-во больничных дней</t>
  </si>
  <si>
    <t>Удержано за кол-во  попусков</t>
  </si>
  <si>
    <t>Итоги к оплате</t>
  </si>
  <si>
    <t>Если пропустил 2"Уволить"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</si>
</sst>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#,##0.00_ ;\-#,##0.00\ "/>
    <numFmt numFmtId="165" formatCode="_-* #,##0_р_._-;\-* #,##0_р_._-;_-* &quot;-&quot;??_р_._-;_-@_-"/>
    <numFmt numFmtId="166" formatCode="_-* #,##0.00[$р.-419]_-;\-* #,##0.00[$р.-419]_-;_-* &quot;-&quot;??[$р.-419]_-;_-@_-"/>
    <numFmt numFmtId="167" formatCode="[$$-409]#,##0.00_ ;\-[$$-409]#,##0.00\ 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2" borderId="0" xfId="0" applyFill="1"/>
    <xf numFmtId="4" fontId="0" fillId="0" borderId="2" xfId="0" applyNumberFormat="1" applyBorder="1"/>
    <xf numFmtId="0" fontId="0" fillId="0" borderId="0" xfId="0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1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7" xfId="0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11" xfId="0" applyFill="1" applyBorder="1"/>
    <xf numFmtId="0" fontId="0" fillId="0" borderId="0" xfId="0" applyFill="1" applyBorder="1"/>
    <xf numFmtId="0" fontId="0" fillId="0" borderId="8" xfId="0" applyBorder="1"/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0" xfId="0" applyNumberFormat="1"/>
    <xf numFmtId="166" fontId="0" fillId="0" borderId="4" xfId="1" applyNumberFormat="1" applyFont="1" applyBorder="1"/>
    <xf numFmtId="49" fontId="0" fillId="0" borderId="4" xfId="0" applyNumberFormat="1" applyBorder="1" applyAlignment="1">
      <alignment horizontal="center" vertical="top"/>
    </xf>
    <xf numFmtId="49" fontId="0" fillId="0" borderId="4" xfId="0" applyNumberFormat="1" applyBorder="1" applyAlignment="1">
      <alignment horizontal="center" vertical="center"/>
    </xf>
    <xf numFmtId="2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/>
    <xf numFmtId="165" fontId="0" fillId="0" borderId="1" xfId="1" applyNumberFormat="1" applyFont="1" applyBorder="1"/>
    <xf numFmtId="166" fontId="0" fillId="0" borderId="1" xfId="1" applyNumberFormat="1" applyFont="1" applyBorder="1"/>
    <xf numFmtId="167" fontId="0" fillId="0" borderId="1" xfId="1" applyNumberFormat="1" applyFont="1" applyBorder="1"/>
    <xf numFmtId="166" fontId="0" fillId="0" borderId="1" xfId="0" applyNumberFormat="1" applyBorder="1"/>
    <xf numFmtId="167" fontId="0" fillId="0" borderId="1" xfId="0" applyNumberFormat="1" applyBorder="1"/>
    <xf numFmtId="9" fontId="0" fillId="0" borderId="0" xfId="0" applyNumberFormat="1"/>
    <xf numFmtId="0" fontId="0" fillId="0" borderId="13" xfId="0" applyFill="1" applyBorder="1"/>
    <xf numFmtId="0" fontId="1" fillId="0" borderId="1" xfId="0" applyFont="1" applyBorder="1"/>
    <xf numFmtId="0" fontId="1" fillId="0" borderId="1" xfId="0" applyNumberFormat="1" applyFont="1" applyBorder="1"/>
    <xf numFmtId="43" fontId="1" fillId="0" borderId="1" xfId="1" applyFont="1" applyBorder="1"/>
    <xf numFmtId="0" fontId="0" fillId="0" borderId="1" xfId="0" applyFont="1" applyBorder="1"/>
    <xf numFmtId="43" fontId="4" fillId="0" borderId="1" xfId="1" applyFont="1" applyBorder="1"/>
    <xf numFmtId="0" fontId="0" fillId="0" borderId="1" xfId="0" applyFill="1" applyBorder="1"/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5" xfId="0" applyBorder="1" applyAlignment="1"/>
    <xf numFmtId="0" fontId="0" fillId="3" borderId="14" xfId="0" applyFill="1" applyBorder="1" applyAlignment="1"/>
    <xf numFmtId="0" fontId="1" fillId="3" borderId="1" xfId="0" applyFont="1" applyFill="1" applyBorder="1"/>
    <xf numFmtId="0" fontId="0" fillId="2" borderId="1" xfId="0" applyFill="1" applyBorder="1"/>
  </cellXfs>
  <cellStyles count="2">
    <cellStyle name="Обычный" xfId="0" builtinId="0"/>
    <cellStyle name="Финансовый" xfId="1" builtinId="3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2"/>
  <c:chart>
    <c:title>
      <c:tx>
        <c:rich>
          <a:bodyPr/>
          <a:lstStyle/>
          <a:p>
            <a:pPr>
              <a:defRPr b="1" cap="none" spc="50">
                <a:ln w="12700" cmpd="sng">
                  <a:solidFill>
                    <a:schemeClr val="accent6">
                      <a:satMod val="120000"/>
                      <a:shade val="80000"/>
                    </a:schemeClr>
                  </a:solidFill>
                  <a:prstDash val="solid"/>
                </a:ln>
                <a:solidFill>
                  <a:schemeClr val="accent6">
                    <a:tint val="1000"/>
                  </a:schemeClr>
                </a:solidFill>
                <a:effectLst>
                  <a:glow rad="53100">
                    <a:schemeClr val="accent6">
                      <a:satMod val="180000"/>
                      <a:alpha val="30000"/>
                    </a:schemeClr>
                  </a:glow>
                </a:effectLst>
              </a:defRPr>
            </a:pPr>
            <a:r>
              <a:rPr lang="ru-RU" b="1" cap="none" spc="50">
                <a:ln w="12700" cmpd="sng">
                  <a:solidFill>
                    <a:schemeClr val="accent6">
                      <a:satMod val="120000"/>
                      <a:shade val="80000"/>
                    </a:schemeClr>
                  </a:solidFill>
                  <a:prstDash val="solid"/>
                </a:ln>
                <a:solidFill>
                  <a:schemeClr val="accent6">
                    <a:tint val="1000"/>
                  </a:schemeClr>
                </a:solidFill>
                <a:effectLst>
                  <a:glow rad="53100">
                    <a:schemeClr val="accent6">
                      <a:satMod val="180000"/>
                      <a:alpha val="30000"/>
                    </a:schemeClr>
                  </a:glow>
                </a:effectLst>
              </a:rPr>
              <a:t>Анализ объёма продаж процессоров за день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5.0314465408805034E-2"/>
                  <c:y val="-3.1339031339031313E-2"/>
                </c:manualLayout>
              </c:layout>
              <c:dLblPos val="outEnd"/>
              <c:showPercent val="1"/>
            </c:dLbl>
            <c:dLbl>
              <c:idx val="1"/>
              <c:layout>
                <c:manualLayout>
                  <c:x val="2.2870211549456832E-2"/>
                  <c:y val="4.843304843304843E-2"/>
                </c:manualLayout>
              </c:layout>
              <c:dLblPos val="outEnd"/>
              <c:showPercent val="1"/>
            </c:dLbl>
            <c:dLblPos val="outEnd"/>
            <c:showPercent val="1"/>
            <c:showLeaderLines val="1"/>
          </c:dLbls>
          <c:cat>
            <c:strRef>
              <c:f>Лист1!$B$8:$B$12</c:f>
              <c:strCache>
                <c:ptCount val="5"/>
                <c:pt idx="0">
                  <c:v>PENTIUM IV</c:v>
                </c:pt>
                <c:pt idx="1">
                  <c:v>PENTIUM III</c:v>
                </c:pt>
                <c:pt idx="2">
                  <c:v>CELERON</c:v>
                </c:pt>
                <c:pt idx="3">
                  <c:v>ATHLON</c:v>
                </c:pt>
                <c:pt idx="4">
                  <c:v>DURON</c:v>
                </c:pt>
              </c:strCache>
            </c:strRef>
          </c:cat>
          <c:val>
            <c:numRef>
              <c:f>Лист1!$E$8:$E$12</c:f>
              <c:numCache>
                <c:formatCode>_-* #,##0_р_._-;\-* #,##0_р_._-;_-* "-"??_р_._-;_-@_-</c:formatCode>
                <c:ptCount val="5"/>
                <c:pt idx="0">
                  <c:v>13</c:v>
                </c:pt>
                <c:pt idx="1">
                  <c:v>16</c:v>
                </c:pt>
                <c:pt idx="2">
                  <c:v>20</c:v>
                </c:pt>
                <c:pt idx="3">
                  <c:v>15</c:v>
                </c:pt>
                <c:pt idx="4">
                  <c:v>12</c:v>
                </c:pt>
              </c:numCache>
            </c:numRef>
          </c:val>
        </c:ser>
        <c:dLbls>
          <c:showVal val="1"/>
        </c:dLbls>
      </c:pie3DChart>
    </c:plotArea>
    <c:legend>
      <c:legendPos val="b"/>
      <c:layout/>
    </c:legend>
    <c:plotVisOnly val="1"/>
  </c:chart>
  <c:spPr>
    <a:gradFill flip="none" rotWithShape="1">
      <a:gsLst>
        <a:gs pos="0">
          <a:srgbClr val="A603AB"/>
        </a:gs>
        <a:gs pos="21001">
          <a:srgbClr val="0819FB"/>
        </a:gs>
        <a:gs pos="35001">
          <a:srgbClr val="1A8D48"/>
        </a:gs>
        <a:gs pos="52000">
          <a:srgbClr val="FFFF00"/>
        </a:gs>
        <a:gs pos="73000">
          <a:srgbClr val="EE3F17"/>
        </a:gs>
        <a:gs pos="88000">
          <a:srgbClr val="E81766"/>
        </a:gs>
        <a:gs pos="100000">
          <a:srgbClr val="A603AB"/>
        </a:gs>
      </a:gsLst>
      <a:path path="rect">
        <a:fillToRect t="100000" r="100000"/>
      </a:path>
      <a:tileRect l="-100000" b="-100000"/>
    </a:gradFill>
    <a:ln w="25400" cap="flat" cmpd="sng" algn="ctr">
      <a:solidFill>
        <a:schemeClr val="accent2">
          <a:shade val="50000"/>
        </a:schemeClr>
      </a:solidFill>
      <a:prstDash val="solid"/>
    </a:ln>
    <a:effectLst/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Стоимость в долларах 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0000"/>
            </a:solidFill>
          </c:spPr>
          <c:dPt>
            <c:idx val="1"/>
            <c:spPr>
              <a:solidFill>
                <a:schemeClr val="accent1"/>
              </a:solidFill>
            </c:spPr>
          </c:dPt>
          <c:dPt>
            <c:idx val="2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3"/>
            <c:spPr>
              <a:solidFill>
                <a:schemeClr val="accent2">
                  <a:lumMod val="50000"/>
                </a:schemeClr>
              </a:solidFill>
            </c:spPr>
          </c:dPt>
          <c:dPt>
            <c:idx val="4"/>
            <c:spPr>
              <a:solidFill>
                <a:srgbClr val="FFFF00"/>
              </a:solidFill>
            </c:spPr>
          </c:dPt>
          <c:dLbls>
            <c:delete val="1"/>
          </c:dLbls>
          <c:cat>
            <c:strRef>
              <c:f>Лист1!$B$8:$B$12</c:f>
              <c:strCache>
                <c:ptCount val="5"/>
                <c:pt idx="0">
                  <c:v>PENTIUM IV</c:v>
                </c:pt>
                <c:pt idx="1">
                  <c:v>PENTIUM III</c:v>
                </c:pt>
                <c:pt idx="2">
                  <c:v>CELERON</c:v>
                </c:pt>
                <c:pt idx="3">
                  <c:v>ATHLON</c:v>
                </c:pt>
                <c:pt idx="4">
                  <c:v>DURON</c:v>
                </c:pt>
              </c:strCache>
            </c:strRef>
          </c:cat>
          <c:val>
            <c:numRef>
              <c:f>Лист1!$G$8:$G$12</c:f>
              <c:numCache>
                <c:formatCode>[$$-409]#,##0.00_ ;\-[$$-409]#,##0.00\ </c:formatCode>
                <c:ptCount val="5"/>
                <c:pt idx="0">
                  <c:v>4296.4713295526153</c:v>
                </c:pt>
                <c:pt idx="1">
                  <c:v>2818.399495904222</c:v>
                </c:pt>
                <c:pt idx="2">
                  <c:v>1772.5267800882168</c:v>
                </c:pt>
                <c:pt idx="3">
                  <c:v>2833.1758034026466</c:v>
                </c:pt>
                <c:pt idx="4">
                  <c:v>853.30812854442343</c:v>
                </c:pt>
              </c:numCache>
            </c:numRef>
          </c:val>
        </c:ser>
        <c:dLbls>
          <c:showVal val="1"/>
        </c:dLbls>
        <c:shape val="box"/>
        <c:axId val="85614592"/>
        <c:axId val="85616512"/>
        <c:axId val="0"/>
      </c:bar3DChart>
      <c:catAx>
        <c:axId val="85614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наименование товаров </a:t>
                </a:r>
              </a:p>
            </c:rich>
          </c:tx>
          <c:layout/>
        </c:title>
        <c:tickLblPos val="nextTo"/>
        <c:crossAx val="85616512"/>
        <c:crosses val="autoZero"/>
        <c:auto val="1"/>
        <c:lblAlgn val="ctr"/>
        <c:lblOffset val="100"/>
      </c:catAx>
      <c:valAx>
        <c:axId val="85616512"/>
        <c:scaling>
          <c:orientation val="minMax"/>
        </c:scaling>
        <c:axPos val="l"/>
        <c:majorGridlines/>
        <c:title>
          <c:layout/>
          <c:txPr>
            <a:bodyPr rot="0" vert="horz"/>
            <a:lstStyle/>
            <a:p>
              <a:pPr>
                <a:defRPr/>
              </a:pPr>
              <a:endParaRPr lang="ru-RU"/>
            </a:p>
          </c:txPr>
        </c:title>
        <c:numFmt formatCode="[$$-409]#,##0.00_ ;\-[$$-409]#,##0.00\ " sourceLinked="1"/>
        <c:tickLblPos val="nextTo"/>
        <c:crossAx val="85614592"/>
        <c:crosses val="autoZero"/>
        <c:crossBetween val="between"/>
      </c:valAx>
      <c:dTable>
        <c:showHorzBorder val="1"/>
        <c:showVertBorder val="1"/>
        <c:showOutline val="1"/>
      </c:dTable>
    </c:plotArea>
    <c:legend>
      <c:legendPos val="r"/>
      <c:layout/>
    </c:legend>
    <c:plotVisOnly val="1"/>
  </c:chart>
  <c:spPr>
    <a:gradFill rotWithShape="1">
      <a:gsLst>
        <a:gs pos="0">
          <a:schemeClr val="accent5">
            <a:tint val="50000"/>
            <a:satMod val="300000"/>
          </a:schemeClr>
        </a:gs>
        <a:gs pos="35000">
          <a:schemeClr val="accent5">
            <a:tint val="37000"/>
            <a:satMod val="300000"/>
          </a:schemeClr>
        </a:gs>
        <a:gs pos="100000">
          <a:schemeClr val="accent5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5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chemeClr val="lt1"/>
                </a:solidFill>
                <a:latin typeface="+mn-lt"/>
                <a:ea typeface="+mn-ea"/>
                <a:cs typeface="+mn-cs"/>
              </a:rPr>
              <a:t>Выручка от реализации</a:t>
            </a:r>
          </a:p>
        </c:rich>
      </c:tx>
      <c:layout/>
      <c:overlay val="1"/>
      <c:spPr>
        <a:solidFill>
          <a:schemeClr val="accent4"/>
        </a:solidFill>
        <a:ln w="38100" cap="flat" cmpd="sng" algn="ctr">
          <a:solidFill>
            <a:schemeClr val="lt1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Pos val="outEnd"/>
            <c:showPercent val="1"/>
            <c:showLeaderLines val="1"/>
          </c:dLbls>
          <c:cat>
            <c:strRef>
              <c:f>(Лист2!$C$3,Лист2!$E$3,Лист2!$G$3)</c:f>
              <c:strCache>
                <c:ptCount val="3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</c:strCache>
            </c:strRef>
          </c:cat>
          <c:val>
            <c:numRef>
              <c:f>(Лист2!$C$17,Лист2!$E$17,Лист2!$G$17)</c:f>
              <c:numCache>
                <c:formatCode>General</c:formatCode>
                <c:ptCount val="3"/>
                <c:pt idx="0">
                  <c:v>122710</c:v>
                </c:pt>
                <c:pt idx="1">
                  <c:v>181950</c:v>
                </c:pt>
                <c:pt idx="2">
                  <c:v>191160</c:v>
                </c:pt>
              </c:numCache>
            </c:numRef>
          </c:val>
        </c:ser>
        <c:dLbls>
          <c:dLblPos val="outEnd"/>
          <c:showVal val="1"/>
        </c:dLbls>
      </c:pie3DChart>
    </c:plotArea>
    <c:legend>
      <c:legendPos val="l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Лист2!$B$1:$B$4</c:f>
              <c:strCache>
                <c:ptCount val="1"/>
                <c:pt idx="0">
                  <c:v>Выручка от реализации 20% Наименование</c:v>
                </c:pt>
              </c:strCache>
            </c:strRef>
          </c:tx>
          <c:cat>
            <c:strRef>
              <c:f>Лист2!$A$5:$A$17</c:f>
              <c:strCache>
                <c:ptCount val="13"/>
                <c:pt idx="0">
                  <c:v>Соки</c:v>
                </c:pt>
                <c:pt idx="1">
                  <c:v>Соки</c:v>
                </c:pt>
                <c:pt idx="2">
                  <c:v>Соки</c:v>
                </c:pt>
                <c:pt idx="3">
                  <c:v>Соки Итог</c:v>
                </c:pt>
                <c:pt idx="4">
                  <c:v>Шоколад</c:v>
                </c:pt>
                <c:pt idx="5">
                  <c:v>Шоколад</c:v>
                </c:pt>
                <c:pt idx="6">
                  <c:v>Шоколад</c:v>
                </c:pt>
                <c:pt idx="7">
                  <c:v>Шоколад Итог</c:v>
                </c:pt>
                <c:pt idx="8">
                  <c:v>Игрушки</c:v>
                </c:pt>
                <c:pt idx="9">
                  <c:v>Игрушки</c:v>
                </c:pt>
                <c:pt idx="10">
                  <c:v>Игрушки</c:v>
                </c:pt>
                <c:pt idx="11">
                  <c:v>Игрушки Итог</c:v>
                </c:pt>
                <c:pt idx="12">
                  <c:v>Общий итог</c:v>
                </c:pt>
              </c:strCache>
            </c:strRef>
          </c:cat>
          <c:val>
            <c:numRef>
              <c:f>Лист2!$B$5:$B$17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Лист2!$C$1:$C$4</c:f>
              <c:strCache>
                <c:ptCount val="1"/>
                <c:pt idx="0">
                  <c:v>Выручка от реализации 20% Январь Выручка</c:v>
                </c:pt>
              </c:strCache>
            </c:strRef>
          </c:tx>
          <c:cat>
            <c:strRef>
              <c:f>Лист2!$A$5:$A$17</c:f>
              <c:strCache>
                <c:ptCount val="13"/>
                <c:pt idx="0">
                  <c:v>Соки</c:v>
                </c:pt>
                <c:pt idx="1">
                  <c:v>Соки</c:v>
                </c:pt>
                <c:pt idx="2">
                  <c:v>Соки</c:v>
                </c:pt>
                <c:pt idx="3">
                  <c:v>Соки Итог</c:v>
                </c:pt>
                <c:pt idx="4">
                  <c:v>Шоколад</c:v>
                </c:pt>
                <c:pt idx="5">
                  <c:v>Шоколад</c:v>
                </c:pt>
                <c:pt idx="6">
                  <c:v>Шоколад</c:v>
                </c:pt>
                <c:pt idx="7">
                  <c:v>Шоколад Итог</c:v>
                </c:pt>
                <c:pt idx="8">
                  <c:v>Игрушки</c:v>
                </c:pt>
                <c:pt idx="9">
                  <c:v>Игрушки</c:v>
                </c:pt>
                <c:pt idx="10">
                  <c:v>Игрушки</c:v>
                </c:pt>
                <c:pt idx="11">
                  <c:v>Игрушки Итог</c:v>
                </c:pt>
                <c:pt idx="12">
                  <c:v>Общий итог</c:v>
                </c:pt>
              </c:strCache>
            </c:strRef>
          </c:cat>
          <c:val>
            <c:numRef>
              <c:f>Лист2!$C$5:$C$17</c:f>
              <c:numCache>
                <c:formatCode>General</c:formatCode>
                <c:ptCount val="13"/>
                <c:pt idx="0">
                  <c:v>25250</c:v>
                </c:pt>
                <c:pt idx="1">
                  <c:v>21100</c:v>
                </c:pt>
                <c:pt idx="2">
                  <c:v>19200</c:v>
                </c:pt>
                <c:pt idx="3">
                  <c:v>65550</c:v>
                </c:pt>
                <c:pt idx="4">
                  <c:v>14590</c:v>
                </c:pt>
                <c:pt idx="5">
                  <c:v>7500</c:v>
                </c:pt>
                <c:pt idx="6">
                  <c:v>16550</c:v>
                </c:pt>
                <c:pt idx="7">
                  <c:v>38640</c:v>
                </c:pt>
                <c:pt idx="8">
                  <c:v>5150</c:v>
                </c:pt>
                <c:pt idx="9">
                  <c:v>9870</c:v>
                </c:pt>
                <c:pt idx="10">
                  <c:v>3500</c:v>
                </c:pt>
                <c:pt idx="11">
                  <c:v>18520</c:v>
                </c:pt>
                <c:pt idx="12">
                  <c:v>122710</c:v>
                </c:pt>
              </c:numCache>
            </c:numRef>
          </c:val>
        </c:ser>
        <c:ser>
          <c:idx val="2"/>
          <c:order val="2"/>
          <c:tx>
            <c:strRef>
              <c:f>Лист2!$D$1:$D$4</c:f>
              <c:strCache>
                <c:ptCount val="1"/>
                <c:pt idx="0">
                  <c:v>Выручка от реализации 20% Январь Налог</c:v>
                </c:pt>
              </c:strCache>
            </c:strRef>
          </c:tx>
          <c:cat>
            <c:strRef>
              <c:f>Лист2!$A$5:$A$17</c:f>
              <c:strCache>
                <c:ptCount val="13"/>
                <c:pt idx="0">
                  <c:v>Соки</c:v>
                </c:pt>
                <c:pt idx="1">
                  <c:v>Соки</c:v>
                </c:pt>
                <c:pt idx="2">
                  <c:v>Соки</c:v>
                </c:pt>
                <c:pt idx="3">
                  <c:v>Соки Итог</c:v>
                </c:pt>
                <c:pt idx="4">
                  <c:v>Шоколад</c:v>
                </c:pt>
                <c:pt idx="5">
                  <c:v>Шоколад</c:v>
                </c:pt>
                <c:pt idx="6">
                  <c:v>Шоколад</c:v>
                </c:pt>
                <c:pt idx="7">
                  <c:v>Шоколад Итог</c:v>
                </c:pt>
                <c:pt idx="8">
                  <c:v>Игрушки</c:v>
                </c:pt>
                <c:pt idx="9">
                  <c:v>Игрушки</c:v>
                </c:pt>
                <c:pt idx="10">
                  <c:v>Игрушки</c:v>
                </c:pt>
                <c:pt idx="11">
                  <c:v>Игрушки Итог</c:v>
                </c:pt>
                <c:pt idx="12">
                  <c:v>Общий итог</c:v>
                </c:pt>
              </c:strCache>
            </c:strRef>
          </c:cat>
          <c:val>
            <c:numRef>
              <c:f>Лист2!$D$5:$D$17</c:f>
              <c:numCache>
                <c:formatCode>General</c:formatCode>
                <c:ptCount val="13"/>
                <c:pt idx="0">
                  <c:v>5050</c:v>
                </c:pt>
                <c:pt idx="1">
                  <c:v>4220</c:v>
                </c:pt>
                <c:pt idx="2">
                  <c:v>3840</c:v>
                </c:pt>
                <c:pt idx="3">
                  <c:v>13110</c:v>
                </c:pt>
                <c:pt idx="4">
                  <c:v>2918</c:v>
                </c:pt>
                <c:pt idx="5">
                  <c:v>1500</c:v>
                </c:pt>
                <c:pt idx="6">
                  <c:v>3310</c:v>
                </c:pt>
                <c:pt idx="7">
                  <c:v>7728</c:v>
                </c:pt>
                <c:pt idx="8">
                  <c:v>1030</c:v>
                </c:pt>
                <c:pt idx="9">
                  <c:v>1974</c:v>
                </c:pt>
                <c:pt idx="10">
                  <c:v>700</c:v>
                </c:pt>
                <c:pt idx="11">
                  <c:v>3704</c:v>
                </c:pt>
                <c:pt idx="12">
                  <c:v>24542</c:v>
                </c:pt>
              </c:numCache>
            </c:numRef>
          </c:val>
        </c:ser>
        <c:ser>
          <c:idx val="3"/>
          <c:order val="3"/>
          <c:tx>
            <c:strRef>
              <c:f>Лист2!$E$1:$E$4</c:f>
              <c:strCache>
                <c:ptCount val="1"/>
                <c:pt idx="0">
                  <c:v>Выручка от реализации 20% Февраль Выручка</c:v>
                </c:pt>
              </c:strCache>
            </c:strRef>
          </c:tx>
          <c:cat>
            <c:strRef>
              <c:f>Лист2!$A$5:$A$17</c:f>
              <c:strCache>
                <c:ptCount val="13"/>
                <c:pt idx="0">
                  <c:v>Соки</c:v>
                </c:pt>
                <c:pt idx="1">
                  <c:v>Соки</c:v>
                </c:pt>
                <c:pt idx="2">
                  <c:v>Соки</c:v>
                </c:pt>
                <c:pt idx="3">
                  <c:v>Соки Итог</c:v>
                </c:pt>
                <c:pt idx="4">
                  <c:v>Шоколад</c:v>
                </c:pt>
                <c:pt idx="5">
                  <c:v>Шоколад</c:v>
                </c:pt>
                <c:pt idx="6">
                  <c:v>Шоколад</c:v>
                </c:pt>
                <c:pt idx="7">
                  <c:v>Шоколад Итог</c:v>
                </c:pt>
                <c:pt idx="8">
                  <c:v>Игрушки</c:v>
                </c:pt>
                <c:pt idx="9">
                  <c:v>Игрушки</c:v>
                </c:pt>
                <c:pt idx="10">
                  <c:v>Игрушки</c:v>
                </c:pt>
                <c:pt idx="11">
                  <c:v>Игрушки Итог</c:v>
                </c:pt>
                <c:pt idx="12">
                  <c:v>Общий итог</c:v>
                </c:pt>
              </c:strCache>
            </c:strRef>
          </c:cat>
          <c:val>
            <c:numRef>
              <c:f>Лист2!$E$5:$E$17</c:f>
              <c:numCache>
                <c:formatCode>General</c:formatCode>
                <c:ptCount val="13"/>
                <c:pt idx="0">
                  <c:v>27200</c:v>
                </c:pt>
                <c:pt idx="1">
                  <c:v>58250</c:v>
                </c:pt>
                <c:pt idx="2">
                  <c:v>14750</c:v>
                </c:pt>
                <c:pt idx="3">
                  <c:v>100200</c:v>
                </c:pt>
                <c:pt idx="4">
                  <c:v>43280</c:v>
                </c:pt>
                <c:pt idx="5">
                  <c:v>17540</c:v>
                </c:pt>
                <c:pt idx="6">
                  <c:v>6250</c:v>
                </c:pt>
                <c:pt idx="7">
                  <c:v>67070</c:v>
                </c:pt>
                <c:pt idx="8">
                  <c:v>9850</c:v>
                </c:pt>
                <c:pt idx="9">
                  <c:v>1590</c:v>
                </c:pt>
                <c:pt idx="10">
                  <c:v>3240</c:v>
                </c:pt>
                <c:pt idx="11">
                  <c:v>14680</c:v>
                </c:pt>
                <c:pt idx="12">
                  <c:v>181950</c:v>
                </c:pt>
              </c:numCache>
            </c:numRef>
          </c:val>
        </c:ser>
        <c:ser>
          <c:idx val="4"/>
          <c:order val="4"/>
          <c:tx>
            <c:strRef>
              <c:f>Лист2!$F$1:$F$4</c:f>
              <c:strCache>
                <c:ptCount val="1"/>
                <c:pt idx="0">
                  <c:v>Выручка от реализации 20% Февраль Налог</c:v>
                </c:pt>
              </c:strCache>
            </c:strRef>
          </c:tx>
          <c:cat>
            <c:strRef>
              <c:f>Лист2!$A$5:$A$17</c:f>
              <c:strCache>
                <c:ptCount val="13"/>
                <c:pt idx="0">
                  <c:v>Соки</c:v>
                </c:pt>
                <c:pt idx="1">
                  <c:v>Соки</c:v>
                </c:pt>
                <c:pt idx="2">
                  <c:v>Соки</c:v>
                </c:pt>
                <c:pt idx="3">
                  <c:v>Соки Итог</c:v>
                </c:pt>
                <c:pt idx="4">
                  <c:v>Шоколад</c:v>
                </c:pt>
                <c:pt idx="5">
                  <c:v>Шоколад</c:v>
                </c:pt>
                <c:pt idx="6">
                  <c:v>Шоколад</c:v>
                </c:pt>
                <c:pt idx="7">
                  <c:v>Шоколад Итог</c:v>
                </c:pt>
                <c:pt idx="8">
                  <c:v>Игрушки</c:v>
                </c:pt>
                <c:pt idx="9">
                  <c:v>Игрушки</c:v>
                </c:pt>
                <c:pt idx="10">
                  <c:v>Игрушки</c:v>
                </c:pt>
                <c:pt idx="11">
                  <c:v>Игрушки Итог</c:v>
                </c:pt>
                <c:pt idx="12">
                  <c:v>Общий итог</c:v>
                </c:pt>
              </c:strCache>
            </c:strRef>
          </c:cat>
          <c:val>
            <c:numRef>
              <c:f>Лист2!$F$5:$F$17</c:f>
              <c:numCache>
                <c:formatCode>General</c:formatCode>
                <c:ptCount val="13"/>
                <c:pt idx="0">
                  <c:v>5440</c:v>
                </c:pt>
                <c:pt idx="1">
                  <c:v>11650</c:v>
                </c:pt>
                <c:pt idx="2">
                  <c:v>2950</c:v>
                </c:pt>
                <c:pt idx="3">
                  <c:v>20040</c:v>
                </c:pt>
                <c:pt idx="4">
                  <c:v>8656</c:v>
                </c:pt>
                <c:pt idx="5">
                  <c:v>3508</c:v>
                </c:pt>
                <c:pt idx="6">
                  <c:v>1250</c:v>
                </c:pt>
                <c:pt idx="7">
                  <c:v>13414</c:v>
                </c:pt>
                <c:pt idx="8">
                  <c:v>1970</c:v>
                </c:pt>
                <c:pt idx="9">
                  <c:v>318</c:v>
                </c:pt>
                <c:pt idx="10">
                  <c:v>648</c:v>
                </c:pt>
                <c:pt idx="11">
                  <c:v>2936</c:v>
                </c:pt>
                <c:pt idx="12">
                  <c:v>36390</c:v>
                </c:pt>
              </c:numCache>
            </c:numRef>
          </c:val>
        </c:ser>
        <c:ser>
          <c:idx val="5"/>
          <c:order val="5"/>
          <c:tx>
            <c:strRef>
              <c:f>Лист2!$G$1:$G$4</c:f>
              <c:strCache>
                <c:ptCount val="1"/>
                <c:pt idx="0">
                  <c:v>Выручка от реализации 20% Март Выручка</c:v>
                </c:pt>
              </c:strCache>
            </c:strRef>
          </c:tx>
          <c:cat>
            <c:strRef>
              <c:f>Лист2!$A$5:$A$17</c:f>
              <c:strCache>
                <c:ptCount val="13"/>
                <c:pt idx="0">
                  <c:v>Соки</c:v>
                </c:pt>
                <c:pt idx="1">
                  <c:v>Соки</c:v>
                </c:pt>
                <c:pt idx="2">
                  <c:v>Соки</c:v>
                </c:pt>
                <c:pt idx="3">
                  <c:v>Соки Итог</c:v>
                </c:pt>
                <c:pt idx="4">
                  <c:v>Шоколад</c:v>
                </c:pt>
                <c:pt idx="5">
                  <c:v>Шоколад</c:v>
                </c:pt>
                <c:pt idx="6">
                  <c:v>Шоколад</c:v>
                </c:pt>
                <c:pt idx="7">
                  <c:v>Шоколад Итог</c:v>
                </c:pt>
                <c:pt idx="8">
                  <c:v>Игрушки</c:v>
                </c:pt>
                <c:pt idx="9">
                  <c:v>Игрушки</c:v>
                </c:pt>
                <c:pt idx="10">
                  <c:v>Игрушки</c:v>
                </c:pt>
                <c:pt idx="11">
                  <c:v>Игрушки Итог</c:v>
                </c:pt>
                <c:pt idx="12">
                  <c:v>Общий итог</c:v>
                </c:pt>
              </c:strCache>
            </c:strRef>
          </c:cat>
          <c:val>
            <c:numRef>
              <c:f>Лист2!$G$5:$G$17</c:f>
              <c:numCache>
                <c:formatCode>General</c:formatCode>
                <c:ptCount val="13"/>
                <c:pt idx="0">
                  <c:v>22900</c:v>
                </c:pt>
                <c:pt idx="1">
                  <c:v>45280</c:v>
                </c:pt>
                <c:pt idx="2">
                  <c:v>35410</c:v>
                </c:pt>
                <c:pt idx="3">
                  <c:v>103590</c:v>
                </c:pt>
                <c:pt idx="4">
                  <c:v>37930</c:v>
                </c:pt>
                <c:pt idx="5">
                  <c:v>21490</c:v>
                </c:pt>
                <c:pt idx="6">
                  <c:v>9520</c:v>
                </c:pt>
                <c:pt idx="7">
                  <c:v>68940</c:v>
                </c:pt>
                <c:pt idx="8">
                  <c:v>8140</c:v>
                </c:pt>
                <c:pt idx="9">
                  <c:v>6210</c:v>
                </c:pt>
                <c:pt idx="10">
                  <c:v>4280</c:v>
                </c:pt>
                <c:pt idx="11">
                  <c:v>18630</c:v>
                </c:pt>
                <c:pt idx="12">
                  <c:v>191160</c:v>
                </c:pt>
              </c:numCache>
            </c:numRef>
          </c:val>
        </c:ser>
        <c:ser>
          <c:idx val="6"/>
          <c:order val="6"/>
          <c:tx>
            <c:strRef>
              <c:f>Лист2!$H$1:$H$4</c:f>
              <c:strCache>
                <c:ptCount val="1"/>
                <c:pt idx="0">
                  <c:v>Выручка от реализации 20% Март Налог</c:v>
                </c:pt>
              </c:strCache>
            </c:strRef>
          </c:tx>
          <c:cat>
            <c:strRef>
              <c:f>Лист2!$A$5:$A$17</c:f>
              <c:strCache>
                <c:ptCount val="13"/>
                <c:pt idx="0">
                  <c:v>Соки</c:v>
                </c:pt>
                <c:pt idx="1">
                  <c:v>Соки</c:v>
                </c:pt>
                <c:pt idx="2">
                  <c:v>Соки</c:v>
                </c:pt>
                <c:pt idx="3">
                  <c:v>Соки Итог</c:v>
                </c:pt>
                <c:pt idx="4">
                  <c:v>Шоколад</c:v>
                </c:pt>
                <c:pt idx="5">
                  <c:v>Шоколад</c:v>
                </c:pt>
                <c:pt idx="6">
                  <c:v>Шоколад</c:v>
                </c:pt>
                <c:pt idx="7">
                  <c:v>Шоколад Итог</c:v>
                </c:pt>
                <c:pt idx="8">
                  <c:v>Игрушки</c:v>
                </c:pt>
                <c:pt idx="9">
                  <c:v>Игрушки</c:v>
                </c:pt>
                <c:pt idx="10">
                  <c:v>Игрушки</c:v>
                </c:pt>
                <c:pt idx="11">
                  <c:v>Игрушки Итог</c:v>
                </c:pt>
                <c:pt idx="12">
                  <c:v>Общий итог</c:v>
                </c:pt>
              </c:strCache>
            </c:strRef>
          </c:cat>
          <c:val>
            <c:numRef>
              <c:f>Лист2!$H$5:$H$17</c:f>
              <c:numCache>
                <c:formatCode>_-* #,##0.00_р_._-;\-* #,##0.00_р_._-;_-* "-"??_р_._-;_-@_-</c:formatCode>
                <c:ptCount val="13"/>
                <c:pt idx="0">
                  <c:v>4580</c:v>
                </c:pt>
                <c:pt idx="1">
                  <c:v>9056</c:v>
                </c:pt>
                <c:pt idx="2">
                  <c:v>7082</c:v>
                </c:pt>
                <c:pt idx="3">
                  <c:v>20718</c:v>
                </c:pt>
                <c:pt idx="4">
                  <c:v>7586</c:v>
                </c:pt>
                <c:pt idx="5">
                  <c:v>4298</c:v>
                </c:pt>
                <c:pt idx="6">
                  <c:v>1904</c:v>
                </c:pt>
                <c:pt idx="7">
                  <c:v>13788</c:v>
                </c:pt>
                <c:pt idx="8">
                  <c:v>1628</c:v>
                </c:pt>
                <c:pt idx="9">
                  <c:v>1242</c:v>
                </c:pt>
                <c:pt idx="10">
                  <c:v>856</c:v>
                </c:pt>
                <c:pt idx="11">
                  <c:v>3726</c:v>
                </c:pt>
                <c:pt idx="12">
                  <c:v>38232</c:v>
                </c:pt>
              </c:numCache>
            </c:numRef>
          </c:val>
        </c:ser>
        <c:shape val="box"/>
        <c:axId val="105384192"/>
        <c:axId val="111898624"/>
        <c:axId val="0"/>
      </c:bar3DChart>
      <c:catAx>
        <c:axId val="105384192"/>
        <c:scaling>
          <c:orientation val="minMax"/>
        </c:scaling>
        <c:axPos val="b"/>
        <c:tickLblPos val="nextTo"/>
        <c:crossAx val="111898624"/>
        <c:crosses val="autoZero"/>
        <c:auto val="1"/>
        <c:lblAlgn val="ctr"/>
        <c:lblOffset val="100"/>
      </c:catAx>
      <c:valAx>
        <c:axId val="111898624"/>
        <c:scaling>
          <c:orientation val="minMax"/>
        </c:scaling>
        <c:axPos val="l"/>
        <c:majorGridlines/>
        <c:numFmt formatCode="General" sourceLinked="1"/>
        <c:tickLblPos val="nextTo"/>
        <c:crossAx val="105384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15</xdr:row>
      <xdr:rowOff>38100</xdr:rowOff>
    </xdr:from>
    <xdr:to>
      <xdr:col>6</xdr:col>
      <xdr:colOff>942975</xdr:colOff>
      <xdr:row>38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200024</xdr:colOff>
      <xdr:row>6</xdr:row>
      <xdr:rowOff>9526</xdr:rowOff>
    </xdr:from>
    <xdr:to>
      <xdr:col>15</xdr:col>
      <xdr:colOff>571498</xdr:colOff>
      <xdr:row>21</xdr:row>
      <xdr:rowOff>57150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790575</xdr:colOff>
      <xdr:row>6</xdr:row>
      <xdr:rowOff>171450</xdr:rowOff>
    </xdr:from>
    <xdr:to>
      <xdr:col>16</xdr:col>
      <xdr:colOff>0</xdr:colOff>
      <xdr:row>20</xdr:row>
      <xdr:rowOff>38100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200026</xdr:colOff>
      <xdr:row>16</xdr:row>
      <xdr:rowOff>133350</xdr:rowOff>
    </xdr:from>
    <xdr:to>
      <xdr:col>5</xdr:col>
      <xdr:colOff>400050</xdr:colOff>
      <xdr:row>29</xdr:row>
      <xdr:rowOff>161925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12"/>
  <sheetViews>
    <sheetView workbookViewId="0">
      <selection activeCell="E3" sqref="E3"/>
    </sheetView>
  </sheetViews>
  <sheetFormatPr defaultRowHeight="15"/>
  <cols>
    <col min="1" max="1" width="7.7109375" customWidth="1"/>
    <col min="2" max="2" width="13.85546875" customWidth="1"/>
    <col min="3" max="4" width="11.140625" bestFit="1" customWidth="1"/>
    <col min="5" max="5" width="14.42578125" customWidth="1"/>
    <col min="9" max="9" width="9.140625" style="7"/>
  </cols>
  <sheetData>
    <row r="1" spans="1:8" ht="34.5" customHeight="1" thickBot="1">
      <c r="A1" s="52" t="s">
        <v>0</v>
      </c>
      <c r="B1" s="52"/>
      <c r="C1" s="52"/>
      <c r="D1" s="52"/>
      <c r="E1" s="52"/>
    </row>
    <row r="2" spans="1:8" ht="31.5" thickTop="1" thickBot="1">
      <c r="A2" s="4" t="s">
        <v>12</v>
      </c>
      <c r="B2" s="4" t="s">
        <v>1</v>
      </c>
      <c r="C2" s="4" t="s">
        <v>2</v>
      </c>
      <c r="D2" s="4" t="s">
        <v>3</v>
      </c>
      <c r="E2" s="4" t="s">
        <v>13</v>
      </c>
      <c r="F2" s="1"/>
      <c r="G2" s="1"/>
      <c r="H2" s="1"/>
    </row>
    <row r="3" spans="1:8" ht="16.5" thickTop="1" thickBot="1">
      <c r="A3" s="6">
        <v>1</v>
      </c>
      <c r="B3" s="5" t="s">
        <v>4</v>
      </c>
      <c r="C3" s="26">
        <v>3245.2</v>
      </c>
      <c r="D3" s="26">
        <v>3628.5</v>
      </c>
      <c r="E3" s="26">
        <f>C3-D3</f>
        <v>-383.30000000000018</v>
      </c>
    </row>
    <row r="4" spans="1:8" ht="16.5" thickTop="1" thickBot="1">
      <c r="A4" s="6">
        <v>2</v>
      </c>
      <c r="B4" s="5" t="s">
        <v>5</v>
      </c>
      <c r="C4" s="26">
        <v>4572.5</v>
      </c>
      <c r="D4" s="26">
        <v>5320.5</v>
      </c>
      <c r="E4" s="26">
        <f t="shared" ref="E4:E9" si="0">C4-D4</f>
        <v>-748</v>
      </c>
    </row>
    <row r="5" spans="1:8" ht="16.5" thickTop="1" thickBot="1">
      <c r="A5" s="6">
        <v>3</v>
      </c>
      <c r="B5" s="5" t="s">
        <v>6</v>
      </c>
      <c r="C5" s="26">
        <v>6251.66</v>
      </c>
      <c r="D5" s="26">
        <v>5292.1</v>
      </c>
      <c r="E5" s="26">
        <f t="shared" si="0"/>
        <v>959.55999999999949</v>
      </c>
    </row>
    <row r="6" spans="1:8" ht="16.5" thickTop="1" thickBot="1">
      <c r="A6" s="6">
        <v>4</v>
      </c>
      <c r="B6" s="5" t="s">
        <v>7</v>
      </c>
      <c r="C6" s="26">
        <v>2125.1999999999998</v>
      </c>
      <c r="D6" s="26">
        <v>3824.3</v>
      </c>
      <c r="E6" s="26">
        <f t="shared" si="0"/>
        <v>-1699.1000000000004</v>
      </c>
    </row>
    <row r="7" spans="1:8" ht="16.5" thickTop="1" thickBot="1">
      <c r="A7" s="6">
        <v>5</v>
      </c>
      <c r="B7" s="5" t="s">
        <v>8</v>
      </c>
      <c r="C7" s="26">
        <v>3896.6</v>
      </c>
      <c r="D7" s="26">
        <v>3020.1</v>
      </c>
      <c r="E7" s="26">
        <f t="shared" si="0"/>
        <v>876.5</v>
      </c>
    </row>
    <row r="8" spans="1:8" ht="16.5" thickTop="1" thickBot="1">
      <c r="A8" s="6">
        <v>6</v>
      </c>
      <c r="B8" s="5" t="s">
        <v>9</v>
      </c>
      <c r="C8" s="26">
        <v>5420.3</v>
      </c>
      <c r="D8" s="26">
        <v>4262.1000000000004</v>
      </c>
      <c r="E8" s="26">
        <f t="shared" si="0"/>
        <v>1158.1999999999998</v>
      </c>
    </row>
    <row r="9" spans="1:8" ht="16.5" thickTop="1" thickBot="1">
      <c r="A9" s="6">
        <v>7</v>
      </c>
      <c r="B9" s="5" t="s">
        <v>10</v>
      </c>
      <c r="C9" s="26">
        <v>6050.6</v>
      </c>
      <c r="D9" s="26">
        <v>4369.5</v>
      </c>
      <c r="E9" s="26">
        <f t="shared" si="0"/>
        <v>1681.1000000000004</v>
      </c>
    </row>
    <row r="10" spans="1:8" ht="16.5" thickTop="1" thickBot="1">
      <c r="A10" s="6">
        <v>8</v>
      </c>
      <c r="B10" s="5" t="s">
        <v>11</v>
      </c>
      <c r="C10" s="5"/>
      <c r="D10" s="5"/>
      <c r="E10" s="8">
        <f>AVERAGE(E3:E9)</f>
        <v>263.56571428571414</v>
      </c>
    </row>
    <row r="11" spans="1:8" ht="15.75" thickTop="1"/>
    <row r="12" spans="1:8">
      <c r="B12" t="s">
        <v>14</v>
      </c>
      <c r="E12" s="27">
        <f>SUM(E3:E11)</f>
        <v>2108.5257142857131</v>
      </c>
    </row>
  </sheetData>
  <mergeCells count="1">
    <mergeCell ref="A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E16"/>
  <sheetViews>
    <sheetView workbookViewId="0">
      <selection activeCell="A6" sqref="A6:XFD10"/>
    </sheetView>
  </sheetViews>
  <sheetFormatPr defaultRowHeight="15"/>
  <cols>
    <col min="1" max="5" width="15.28515625" customWidth="1"/>
  </cols>
  <sheetData>
    <row r="1" spans="1:5">
      <c r="A1" s="53" t="s">
        <v>15</v>
      </c>
      <c r="B1" s="53"/>
      <c r="C1" s="53"/>
      <c r="D1" s="53"/>
      <c r="E1" s="53"/>
    </row>
    <row r="2" spans="1:5" ht="42" customHeight="1">
      <c r="A2" s="54" t="s">
        <v>16</v>
      </c>
      <c r="B2" s="54"/>
      <c r="C2" s="54"/>
      <c r="D2" s="54"/>
      <c r="E2" s="54"/>
    </row>
    <row r="3" spans="1:5" ht="20.25" customHeight="1">
      <c r="A3" s="56" t="s">
        <v>17</v>
      </c>
      <c r="B3" s="56" t="s">
        <v>18</v>
      </c>
      <c r="C3" s="56" t="s">
        <v>19</v>
      </c>
      <c r="D3" s="56"/>
      <c r="E3" s="56" t="s">
        <v>21</v>
      </c>
    </row>
    <row r="4" spans="1:5" ht="34.5" customHeight="1">
      <c r="A4" s="56"/>
      <c r="B4" s="56"/>
      <c r="C4" s="2" t="s">
        <v>20</v>
      </c>
      <c r="D4" s="2" t="s">
        <v>22</v>
      </c>
      <c r="E4" s="56"/>
    </row>
    <row r="5" spans="1:5" ht="20.25" customHeight="1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5" ht="20.25" customHeight="1">
      <c r="A6" s="23" t="s">
        <v>23</v>
      </c>
      <c r="B6" s="2">
        <v>2998</v>
      </c>
      <c r="C6" s="2">
        <v>2998</v>
      </c>
      <c r="D6" s="2">
        <v>0</v>
      </c>
      <c r="E6" s="23"/>
    </row>
    <row r="7" spans="1:5" ht="20.25" customHeight="1">
      <c r="A7" s="23" t="s">
        <v>24</v>
      </c>
      <c r="B7" s="2">
        <v>3000</v>
      </c>
      <c r="C7" s="2">
        <v>2998</v>
      </c>
      <c r="D7" s="14">
        <f t="shared" ref="D7:D9" si="0">B7-C7</f>
        <v>2</v>
      </c>
      <c r="E7" s="23" t="s">
        <v>28</v>
      </c>
    </row>
    <row r="8" spans="1:5" ht="20.25" customHeight="1">
      <c r="A8" s="23" t="s">
        <v>25</v>
      </c>
      <c r="B8" s="2">
        <v>860</v>
      </c>
      <c r="C8" s="2">
        <v>809</v>
      </c>
      <c r="D8" s="14">
        <f t="shared" si="0"/>
        <v>51</v>
      </c>
      <c r="E8" s="23" t="s">
        <v>28</v>
      </c>
    </row>
    <row r="9" spans="1:5" ht="20.25" customHeight="1">
      <c r="A9" s="23" t="s">
        <v>26</v>
      </c>
      <c r="B9" s="2">
        <v>5900</v>
      </c>
      <c r="C9" s="2">
        <v>5880</v>
      </c>
      <c r="D9" s="14">
        <f t="shared" si="0"/>
        <v>20</v>
      </c>
      <c r="E9" s="23" t="s">
        <v>29</v>
      </c>
    </row>
    <row r="10" spans="1:5" ht="20.25" customHeight="1">
      <c r="A10" s="3" t="s">
        <v>27</v>
      </c>
      <c r="B10" s="3">
        <f>SUM(B6:B9)</f>
        <v>12758</v>
      </c>
      <c r="C10" s="3">
        <f>SUM(C5:C9)</f>
        <v>12688</v>
      </c>
      <c r="D10" s="3">
        <f>SUM(D6:D9)</f>
        <v>73</v>
      </c>
      <c r="E10" s="3"/>
    </row>
    <row r="12" spans="1:5" ht="18.75" customHeight="1">
      <c r="A12" s="9" t="s">
        <v>62</v>
      </c>
      <c r="B12" s="9"/>
      <c r="C12" s="16"/>
      <c r="D12" s="9"/>
      <c r="E12" s="9"/>
    </row>
    <row r="13" spans="1:5" ht="17.25">
      <c r="A13" s="17" t="s">
        <v>63</v>
      </c>
      <c r="B13" s="17"/>
      <c r="C13" s="18" t="s">
        <v>64</v>
      </c>
      <c r="D13" s="17"/>
      <c r="E13" s="17"/>
    </row>
    <row r="15" spans="1:5">
      <c r="A15" t="s">
        <v>65</v>
      </c>
      <c r="C15" s="16"/>
      <c r="D15" s="55" t="s">
        <v>66</v>
      </c>
      <c r="E15" s="55"/>
    </row>
    <row r="16" spans="1:5" ht="17.25">
      <c r="C16" s="18" t="s">
        <v>64</v>
      </c>
    </row>
  </sheetData>
  <mergeCells count="7">
    <mergeCell ref="A1:E1"/>
    <mergeCell ref="A2:E2"/>
    <mergeCell ref="D15:E15"/>
    <mergeCell ref="A3:A4"/>
    <mergeCell ref="B3:B4"/>
    <mergeCell ref="C3:D3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I11"/>
  <sheetViews>
    <sheetView workbookViewId="0">
      <selection activeCell="C9" sqref="C9"/>
    </sheetView>
  </sheetViews>
  <sheetFormatPr defaultRowHeight="15"/>
  <cols>
    <col min="1" max="1" width="15.42578125" customWidth="1"/>
    <col min="3" max="3" width="14.5703125" customWidth="1"/>
    <col min="4" max="4" width="15.5703125" customWidth="1"/>
    <col min="5" max="5" width="16.7109375" customWidth="1"/>
    <col min="6" max="6" width="18.42578125" customWidth="1"/>
  </cols>
  <sheetData>
    <row r="1" spans="1:9" ht="26.25" customHeight="1" thickBot="1">
      <c r="A1" s="58" t="s">
        <v>30</v>
      </c>
      <c r="B1" s="59"/>
      <c r="C1" s="59"/>
      <c r="D1" s="59"/>
      <c r="E1" s="59"/>
      <c r="F1" s="59"/>
    </row>
    <row r="2" spans="1:9" ht="45" customHeight="1" thickBot="1">
      <c r="A2" s="60" t="s">
        <v>31</v>
      </c>
      <c r="B2" s="60"/>
      <c r="C2" s="60" t="s">
        <v>34</v>
      </c>
      <c r="D2" s="60" t="s">
        <v>35</v>
      </c>
      <c r="E2" s="60" t="s">
        <v>37</v>
      </c>
      <c r="F2" s="60" t="s">
        <v>36</v>
      </c>
      <c r="G2" s="1"/>
      <c r="H2" s="1"/>
      <c r="I2" s="1"/>
    </row>
    <row r="3" spans="1:9" ht="15.75" thickBot="1">
      <c r="A3" s="10" t="s">
        <v>32</v>
      </c>
      <c r="B3" s="10" t="s">
        <v>33</v>
      </c>
      <c r="C3" s="60"/>
      <c r="D3" s="60"/>
      <c r="E3" s="60"/>
      <c r="F3" s="60"/>
      <c r="G3" s="1"/>
      <c r="H3" s="1"/>
      <c r="I3" s="1"/>
    </row>
    <row r="4" spans="1:9" ht="15.75" thickBot="1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</row>
    <row r="5" spans="1:9" ht="15.75" thickBot="1">
      <c r="A5" s="11" t="s">
        <v>38</v>
      </c>
      <c r="B5" s="29" t="s">
        <v>76</v>
      </c>
      <c r="C5" s="11" t="s">
        <v>39</v>
      </c>
      <c r="D5" s="11">
        <v>1</v>
      </c>
      <c r="E5" s="28">
        <v>9800</v>
      </c>
      <c r="F5" s="28">
        <f>D5*E5</f>
        <v>9800</v>
      </c>
    </row>
    <row r="6" spans="1:9" ht="15.75" thickBot="1">
      <c r="A6" s="11"/>
      <c r="B6" s="30" t="s">
        <v>77</v>
      </c>
      <c r="C6" s="11" t="s">
        <v>40</v>
      </c>
      <c r="D6" s="11">
        <v>2</v>
      </c>
      <c r="E6" s="28">
        <v>8000</v>
      </c>
      <c r="F6" s="28">
        <f t="shared" ref="F6:F8" si="0">D6*E6</f>
        <v>16000</v>
      </c>
    </row>
    <row r="7" spans="1:9" ht="15.75" thickBot="1">
      <c r="A7" s="11"/>
      <c r="B7" s="30" t="s">
        <v>78</v>
      </c>
      <c r="C7" s="11" t="s">
        <v>41</v>
      </c>
      <c r="D7" s="11">
        <v>1</v>
      </c>
      <c r="E7" s="28">
        <v>1400</v>
      </c>
      <c r="F7" s="28">
        <f t="shared" si="0"/>
        <v>1400</v>
      </c>
    </row>
    <row r="8" spans="1:9" ht="15.75" thickBot="1">
      <c r="A8" s="11" t="s">
        <v>42</v>
      </c>
      <c r="B8" s="30" t="s">
        <v>79</v>
      </c>
      <c r="C8" s="11" t="s">
        <v>43</v>
      </c>
      <c r="D8" s="11">
        <v>2</v>
      </c>
      <c r="E8" s="28">
        <v>5800</v>
      </c>
      <c r="F8" s="28">
        <f t="shared" si="0"/>
        <v>11600</v>
      </c>
    </row>
    <row r="9" spans="1:9" ht="15.75" thickBot="1">
      <c r="A9" s="11" t="s">
        <v>27</v>
      </c>
      <c r="B9" s="11"/>
      <c r="C9" s="11"/>
      <c r="D9" s="11">
        <f>SUM(D5:D8)</f>
        <v>6</v>
      </c>
      <c r="E9" s="28">
        <f>SUM(E5:E8)</f>
        <v>25000</v>
      </c>
      <c r="F9" s="28">
        <f>SUM(F5:F8)</f>
        <v>38800</v>
      </c>
    </row>
    <row r="10" spans="1:9" ht="38.25" customHeight="1">
      <c r="A10" s="19" t="s">
        <v>70</v>
      </c>
      <c r="B10" s="21"/>
      <c r="C10" s="20" t="s">
        <v>71</v>
      </c>
      <c r="E10" t="s">
        <v>72</v>
      </c>
    </row>
    <row r="11" spans="1:9" ht="17.25">
      <c r="A11" s="57" t="s">
        <v>67</v>
      </c>
      <c r="B11" s="57"/>
      <c r="C11" s="57" t="s">
        <v>68</v>
      </c>
      <c r="D11" s="57"/>
      <c r="E11" s="57" t="s">
        <v>69</v>
      </c>
      <c r="F11" s="57"/>
    </row>
  </sheetData>
  <mergeCells count="9">
    <mergeCell ref="C11:D11"/>
    <mergeCell ref="E11:F11"/>
    <mergeCell ref="A11:B11"/>
    <mergeCell ref="A1:F1"/>
    <mergeCell ref="A2:B2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F9"/>
  <sheetViews>
    <sheetView workbookViewId="0">
      <selection activeCell="B1" sqref="B1:D1"/>
    </sheetView>
  </sheetViews>
  <sheetFormatPr defaultRowHeight="15"/>
  <cols>
    <col min="1" max="1" width="15.140625" customWidth="1"/>
    <col min="2" max="4" width="12.42578125" customWidth="1"/>
    <col min="5" max="5" width="15" customWidth="1"/>
    <col min="6" max="6" width="16.7109375" customWidth="1"/>
  </cols>
  <sheetData>
    <row r="1" spans="1:6" ht="28.5" customHeight="1" thickTop="1" thickBot="1">
      <c r="A1" s="63" t="s">
        <v>44</v>
      </c>
      <c r="B1" s="63" t="s">
        <v>74</v>
      </c>
      <c r="C1" s="63"/>
      <c r="D1" s="63"/>
      <c r="E1" s="61" t="s">
        <v>75</v>
      </c>
      <c r="F1" s="61" t="s">
        <v>48</v>
      </c>
    </row>
    <row r="2" spans="1:6" ht="26.25" customHeight="1" thickTop="1" thickBot="1">
      <c r="A2" s="63"/>
      <c r="B2" s="4" t="s">
        <v>45</v>
      </c>
      <c r="C2" s="4" t="s">
        <v>46</v>
      </c>
      <c r="D2" s="4" t="s">
        <v>47</v>
      </c>
      <c r="E2" s="62"/>
      <c r="F2" s="62"/>
    </row>
    <row r="3" spans="1:6" ht="16.5" thickTop="1" thickBot="1">
      <c r="A3" s="5" t="s">
        <v>49</v>
      </c>
      <c r="B3" s="5">
        <v>3500</v>
      </c>
      <c r="C3" s="5">
        <v>3200</v>
      </c>
      <c r="D3" s="5">
        <v>4000</v>
      </c>
      <c r="E3" s="5">
        <f>SUM(B3:D3)</f>
        <v>10700</v>
      </c>
      <c r="F3" s="31">
        <f>AVERAGE(B3:D3)</f>
        <v>3566.6666666666665</v>
      </c>
    </row>
    <row r="4" spans="1:6" ht="16.5" thickTop="1" thickBot="1">
      <c r="A4" s="5" t="s">
        <v>50</v>
      </c>
      <c r="B4" s="5">
        <v>3200</v>
      </c>
      <c r="C4" s="5">
        <v>3000</v>
      </c>
      <c r="D4" s="5">
        <v>3500</v>
      </c>
      <c r="E4" s="13">
        <f t="shared" ref="E4:E6" si="0">SUM(B4:D4)</f>
        <v>9700</v>
      </c>
      <c r="F4" s="31">
        <f t="shared" ref="F4:F6" si="1">AVERAGE(B4:D4)</f>
        <v>3233.3333333333335</v>
      </c>
    </row>
    <row r="5" spans="1:6" ht="16.5" thickTop="1" thickBot="1">
      <c r="A5" s="5" t="s">
        <v>51</v>
      </c>
      <c r="B5" s="5">
        <v>2700</v>
      </c>
      <c r="C5" s="5">
        <v>2500</v>
      </c>
      <c r="D5" s="5">
        <v>3000</v>
      </c>
      <c r="E5" s="13">
        <f t="shared" si="0"/>
        <v>8200</v>
      </c>
      <c r="F5" s="31">
        <f t="shared" si="1"/>
        <v>2733.3333333333335</v>
      </c>
    </row>
    <row r="6" spans="1:6" ht="16.5" thickTop="1" thickBot="1">
      <c r="A6" s="5" t="s">
        <v>27</v>
      </c>
      <c r="B6" s="5">
        <v>9400</v>
      </c>
      <c r="C6" s="5">
        <v>8700</v>
      </c>
      <c r="D6" s="5">
        <v>10500</v>
      </c>
      <c r="E6" s="13">
        <f t="shared" si="0"/>
        <v>28600</v>
      </c>
      <c r="F6" s="31">
        <f t="shared" si="1"/>
        <v>9533.3333333333339</v>
      </c>
    </row>
    <row r="7" spans="1:6" ht="16.5" thickTop="1" thickBot="1">
      <c r="A7" s="64" t="s">
        <v>52</v>
      </c>
      <c r="B7" s="64"/>
      <c r="C7" s="64"/>
      <c r="D7" s="64"/>
      <c r="E7" s="64"/>
      <c r="F7" s="31">
        <f>MIN(B3:D5)</f>
        <v>2500</v>
      </c>
    </row>
    <row r="8" spans="1:6" ht="16.5" thickTop="1" thickBot="1">
      <c r="A8" s="65" t="s">
        <v>53</v>
      </c>
      <c r="B8" s="65"/>
      <c r="C8" s="65"/>
      <c r="D8" s="65"/>
      <c r="E8" s="65"/>
      <c r="F8" s="8">
        <f>MAX(B3:D5)</f>
        <v>4000</v>
      </c>
    </row>
    <row r="9" spans="1:6" ht="15.75" thickTop="1"/>
  </sheetData>
  <mergeCells count="6">
    <mergeCell ref="F1:F2"/>
    <mergeCell ref="A1:A2"/>
    <mergeCell ref="B1:D1"/>
    <mergeCell ref="A7:E7"/>
    <mergeCell ref="A8:E8"/>
    <mergeCell ref="E1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F7"/>
  <sheetViews>
    <sheetView workbookViewId="0">
      <selection activeCell="D6" sqref="D6:E6"/>
    </sheetView>
  </sheetViews>
  <sheetFormatPr defaultRowHeight="15"/>
  <cols>
    <col min="1" max="1" width="22.5703125" customWidth="1"/>
    <col min="2" max="2" width="20.28515625" customWidth="1"/>
    <col min="3" max="3" width="11" customWidth="1"/>
    <col min="4" max="4" width="6.5703125" customWidth="1"/>
    <col min="5" max="5" width="14.140625" customWidth="1"/>
  </cols>
  <sheetData>
    <row r="1" spans="1:6" ht="30.75" customHeight="1" thickBot="1">
      <c r="A1" s="68" t="s">
        <v>73</v>
      </c>
      <c r="B1" s="68"/>
      <c r="C1" s="68"/>
      <c r="D1" s="68"/>
      <c r="E1" s="68"/>
      <c r="F1">
        <v>13</v>
      </c>
    </row>
    <row r="2" spans="1:6" ht="15.75" thickBot="1">
      <c r="A2" s="12" t="s">
        <v>54</v>
      </c>
      <c r="B2" s="12" t="s">
        <v>55</v>
      </c>
      <c r="C2" s="12" t="s">
        <v>56</v>
      </c>
      <c r="D2" s="69" t="s">
        <v>57</v>
      </c>
      <c r="E2" s="70"/>
    </row>
    <row r="3" spans="1:6" ht="15.75" thickBot="1">
      <c r="A3" s="11" t="s">
        <v>58</v>
      </c>
      <c r="B3" s="24">
        <v>680</v>
      </c>
      <c r="C3" s="24">
        <v>5</v>
      </c>
      <c r="D3" s="66">
        <f>B3+C3*13</f>
        <v>745</v>
      </c>
      <c r="E3" s="67"/>
    </row>
    <row r="4" spans="1:6" ht="15.75" thickBot="1">
      <c r="A4" s="11" t="s">
        <v>59</v>
      </c>
      <c r="B4" s="24">
        <v>25</v>
      </c>
      <c r="C4" s="24">
        <v>2</v>
      </c>
      <c r="D4" s="66">
        <f t="shared" ref="D4:D6" si="0">B4+C4*13</f>
        <v>51</v>
      </c>
      <c r="E4" s="67"/>
    </row>
    <row r="5" spans="1:6" ht="15.75" thickBot="1">
      <c r="A5" s="11" t="s">
        <v>60</v>
      </c>
      <c r="B5" s="24">
        <v>150</v>
      </c>
      <c r="C5" s="24">
        <v>4</v>
      </c>
      <c r="D5" s="66">
        <f t="shared" si="0"/>
        <v>202</v>
      </c>
      <c r="E5" s="67"/>
    </row>
    <row r="6" spans="1:6" ht="15.75" thickBot="1">
      <c r="A6" s="11" t="s">
        <v>61</v>
      </c>
      <c r="B6" s="24">
        <v>68</v>
      </c>
      <c r="C6" s="24">
        <v>3</v>
      </c>
      <c r="D6" s="66">
        <f t="shared" si="0"/>
        <v>107</v>
      </c>
      <c r="E6" s="67"/>
    </row>
    <row r="7" spans="1:6" ht="15.75" thickBot="1">
      <c r="A7" s="22" t="s">
        <v>27</v>
      </c>
      <c r="B7" s="11"/>
      <c r="C7" s="11"/>
      <c r="D7" s="66">
        <f>SUM(D3:E6)</f>
        <v>1105</v>
      </c>
      <c r="E7" s="67"/>
    </row>
  </sheetData>
  <mergeCells count="7">
    <mergeCell ref="D6:E6"/>
    <mergeCell ref="D7:E7"/>
    <mergeCell ref="A1:E1"/>
    <mergeCell ref="D2:E2"/>
    <mergeCell ref="D3:E3"/>
    <mergeCell ref="D4:E4"/>
    <mergeCell ref="D5:E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3"/>
  <sheetViews>
    <sheetView topLeftCell="A7" workbookViewId="0">
      <selection activeCell="G8" activeCellId="1" sqref="B8:B12 G8:G12"/>
    </sheetView>
  </sheetViews>
  <sheetFormatPr defaultRowHeight="15"/>
  <cols>
    <col min="1" max="1" width="6.85546875" customWidth="1"/>
    <col min="2" max="2" width="15.85546875" customWidth="1"/>
    <col min="3" max="3" width="16.140625" customWidth="1"/>
    <col min="4" max="4" width="10.5703125" customWidth="1"/>
    <col min="5" max="5" width="9.140625" customWidth="1"/>
    <col min="6" max="6" width="16.5703125" customWidth="1"/>
    <col min="7" max="7" width="15.7109375" bestFit="1" customWidth="1"/>
    <col min="11" max="11" width="11.28515625" customWidth="1"/>
  </cols>
  <sheetData>
    <row r="1" spans="1:7">
      <c r="A1" s="71" t="s">
        <v>80</v>
      </c>
      <c r="B1" s="71"/>
      <c r="C1" s="71"/>
      <c r="D1" s="71"/>
      <c r="E1" s="71"/>
      <c r="F1" s="71"/>
      <c r="G1" s="71"/>
    </row>
    <row r="2" spans="1:7">
      <c r="B2" s="53" t="s">
        <v>81</v>
      </c>
      <c r="C2" s="53"/>
    </row>
    <row r="3" spans="1:7">
      <c r="B3" t="s">
        <v>82</v>
      </c>
      <c r="D3" s="32">
        <v>43862</v>
      </c>
    </row>
    <row r="4" spans="1:7">
      <c r="B4" s="72" t="s">
        <v>83</v>
      </c>
      <c r="C4" s="72"/>
      <c r="D4" s="7">
        <v>31.74</v>
      </c>
    </row>
    <row r="7" spans="1:7" s="1" customFormat="1" ht="52.5" customHeight="1">
      <c r="A7" s="14" t="s">
        <v>84</v>
      </c>
      <c r="B7" s="14" t="s">
        <v>32</v>
      </c>
      <c r="C7" s="14" t="s">
        <v>85</v>
      </c>
      <c r="D7" s="14" t="s">
        <v>86</v>
      </c>
      <c r="E7" s="14" t="s">
        <v>87</v>
      </c>
      <c r="F7" s="14" t="s">
        <v>88</v>
      </c>
      <c r="G7" s="14" t="s">
        <v>89</v>
      </c>
    </row>
    <row r="8" spans="1:7">
      <c r="A8" s="35">
        <v>1</v>
      </c>
      <c r="B8" s="3" t="s">
        <v>90</v>
      </c>
      <c r="C8" s="38">
        <v>10490</v>
      </c>
      <c r="D8" s="39">
        <f>C8/$D$4</f>
        <v>330.49779458097038</v>
      </c>
      <c r="E8" s="37">
        <v>13</v>
      </c>
      <c r="F8" s="38">
        <f>C8*E8</f>
        <v>136370</v>
      </c>
      <c r="G8" s="39">
        <f>D8*E8</f>
        <v>4296.4713295526153</v>
      </c>
    </row>
    <row r="9" spans="1:7">
      <c r="A9" s="35">
        <v>2</v>
      </c>
      <c r="B9" s="3" t="s">
        <v>91</v>
      </c>
      <c r="C9" s="38">
        <v>5591</v>
      </c>
      <c r="D9" s="39">
        <f t="shared" ref="D9:D12" si="0">C9/$D$4</f>
        <v>176.14996849401388</v>
      </c>
      <c r="E9" s="37">
        <v>16</v>
      </c>
      <c r="F9" s="38">
        <f>C9*E9</f>
        <v>89456</v>
      </c>
      <c r="G9" s="39">
        <f t="shared" ref="G9:G12" si="1">D9*E9</f>
        <v>2818.399495904222</v>
      </c>
    </row>
    <row r="10" spans="1:7">
      <c r="A10" s="35">
        <v>3</v>
      </c>
      <c r="B10" s="3" t="s">
        <v>92</v>
      </c>
      <c r="C10" s="38">
        <v>2813</v>
      </c>
      <c r="D10" s="39">
        <f t="shared" si="0"/>
        <v>88.626339004410838</v>
      </c>
      <c r="E10" s="37">
        <v>20</v>
      </c>
      <c r="F10" s="38">
        <f>C10*E10</f>
        <v>56260</v>
      </c>
      <c r="G10" s="39">
        <f t="shared" si="1"/>
        <v>1772.5267800882168</v>
      </c>
    </row>
    <row r="11" spans="1:7">
      <c r="A11" s="35">
        <v>4</v>
      </c>
      <c r="B11" s="3" t="s">
        <v>93</v>
      </c>
      <c r="C11" s="38">
        <v>5995</v>
      </c>
      <c r="D11" s="39">
        <f t="shared" si="0"/>
        <v>188.87838689350977</v>
      </c>
      <c r="E11" s="37">
        <v>15</v>
      </c>
      <c r="F11" s="38">
        <f>C11*E11</f>
        <v>89925</v>
      </c>
      <c r="G11" s="39">
        <f t="shared" si="1"/>
        <v>2833.1758034026466</v>
      </c>
    </row>
    <row r="12" spans="1:7">
      <c r="A12" s="35">
        <v>5</v>
      </c>
      <c r="B12" s="3" t="s">
        <v>94</v>
      </c>
      <c r="C12" s="38">
        <v>2257</v>
      </c>
      <c r="D12" s="39">
        <f t="shared" si="0"/>
        <v>71.109010712035285</v>
      </c>
      <c r="E12" s="37">
        <v>12</v>
      </c>
      <c r="F12" s="38">
        <f>C12*E12</f>
        <v>27084</v>
      </c>
      <c r="G12" s="39">
        <f t="shared" si="1"/>
        <v>853.30812854442343</v>
      </c>
    </row>
    <row r="13" spans="1:7">
      <c r="E13" s="3" t="s">
        <v>95</v>
      </c>
      <c r="F13" s="40">
        <f>SUM(F8:F12)</f>
        <v>399095</v>
      </c>
      <c r="G13" s="41">
        <f>SUM(G8:G12)</f>
        <v>12573.881537492125</v>
      </c>
    </row>
  </sheetData>
  <mergeCells count="3">
    <mergeCell ref="A1:G1"/>
    <mergeCell ref="B2:C2"/>
    <mergeCell ref="B4: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9"/>
  <sheetViews>
    <sheetView tabSelected="1" topLeftCell="A7" workbookViewId="0">
      <selection activeCell="B9" sqref="B9"/>
    </sheetView>
  </sheetViews>
  <sheetFormatPr defaultRowHeight="15" outlineLevelRow="2"/>
  <cols>
    <col min="1" max="1" width="15.28515625" customWidth="1"/>
    <col min="2" max="2" width="14" customWidth="1"/>
    <col min="8" max="8" width="12" customWidth="1"/>
  </cols>
  <sheetData>
    <row r="1" spans="1:8">
      <c r="A1" s="53" t="s">
        <v>96</v>
      </c>
      <c r="B1" s="53"/>
      <c r="C1" s="53"/>
      <c r="D1" s="53"/>
      <c r="E1" s="53"/>
      <c r="F1" s="53"/>
      <c r="G1" s="53"/>
      <c r="H1" s="53"/>
    </row>
    <row r="2" spans="1:8">
      <c r="A2" t="s">
        <v>97</v>
      </c>
      <c r="B2" s="42">
        <v>0.2</v>
      </c>
    </row>
    <row r="3" spans="1:8">
      <c r="A3" s="73" t="s">
        <v>98</v>
      </c>
      <c r="B3" s="74" t="s">
        <v>32</v>
      </c>
      <c r="C3" s="77" t="s">
        <v>45</v>
      </c>
      <c r="D3" s="76"/>
      <c r="E3" s="77" t="s">
        <v>46</v>
      </c>
      <c r="F3" s="76"/>
      <c r="G3" s="77" t="s">
        <v>47</v>
      </c>
      <c r="H3" s="76"/>
    </row>
    <row r="4" spans="1:8" outlineLevel="1">
      <c r="A4" s="73"/>
      <c r="B4" s="74"/>
      <c r="C4" s="3" t="s">
        <v>99</v>
      </c>
      <c r="D4" s="3" t="s">
        <v>100</v>
      </c>
      <c r="E4" s="3" t="s">
        <v>99</v>
      </c>
      <c r="F4" s="3" t="s">
        <v>100</v>
      </c>
      <c r="G4" s="3" t="s">
        <v>99</v>
      </c>
      <c r="H4" s="3" t="s">
        <v>100</v>
      </c>
    </row>
    <row r="5" spans="1:8" outlineLevel="2">
      <c r="A5" s="3" t="s">
        <v>101</v>
      </c>
      <c r="B5" s="79" t="s">
        <v>104</v>
      </c>
      <c r="C5" s="79">
        <v>25250</v>
      </c>
      <c r="D5" s="3">
        <f>C5*$B$2</f>
        <v>5050</v>
      </c>
      <c r="E5" s="3">
        <v>27200</v>
      </c>
      <c r="F5" s="3">
        <f>E5*$B$2</f>
        <v>5440</v>
      </c>
      <c r="G5" s="3">
        <v>22900</v>
      </c>
      <c r="H5" s="36">
        <f>G5*$B$2</f>
        <v>4580</v>
      </c>
    </row>
    <row r="6" spans="1:8" outlineLevel="2">
      <c r="A6" s="3" t="s">
        <v>101</v>
      </c>
      <c r="B6" s="79" t="s">
        <v>105</v>
      </c>
      <c r="C6" s="79">
        <v>21100</v>
      </c>
      <c r="D6" s="3">
        <f t="shared" ref="D6:D15" si="0">C6*$B$2</f>
        <v>4220</v>
      </c>
      <c r="E6" s="3">
        <v>58250</v>
      </c>
      <c r="F6" s="3">
        <f t="shared" ref="F6:F15" si="1">E6*$B$2</f>
        <v>11650</v>
      </c>
      <c r="G6" s="3">
        <v>45280</v>
      </c>
      <c r="H6" s="36">
        <f t="shared" ref="H6:H14" si="2">G6*$B$2</f>
        <v>9056</v>
      </c>
    </row>
    <row r="7" spans="1:8" outlineLevel="2">
      <c r="A7" s="3" t="s">
        <v>101</v>
      </c>
      <c r="B7" s="79" t="s">
        <v>106</v>
      </c>
      <c r="C7" s="79">
        <v>19200</v>
      </c>
      <c r="D7" s="3">
        <f t="shared" si="0"/>
        <v>3840</v>
      </c>
      <c r="E7" s="3">
        <v>14750</v>
      </c>
      <c r="F7" s="3">
        <f t="shared" si="1"/>
        <v>2950</v>
      </c>
      <c r="G7" s="3">
        <v>35410</v>
      </c>
      <c r="H7" s="36">
        <f t="shared" si="2"/>
        <v>7082</v>
      </c>
    </row>
    <row r="8" spans="1:8" outlineLevel="1">
      <c r="A8" s="45" t="s">
        <v>113</v>
      </c>
      <c r="B8" s="44"/>
      <c r="C8" s="44">
        <f t="shared" ref="C8:H8" si="3">SUBTOTAL(9,C5:C7)</f>
        <v>65550</v>
      </c>
      <c r="D8" s="44">
        <f t="shared" si="3"/>
        <v>13110</v>
      </c>
      <c r="E8" s="44">
        <f t="shared" si="3"/>
        <v>100200</v>
      </c>
      <c r="F8" s="44">
        <f t="shared" si="3"/>
        <v>20040</v>
      </c>
      <c r="G8" s="44">
        <f t="shared" si="3"/>
        <v>103590</v>
      </c>
      <c r="H8" s="46">
        <f t="shared" si="3"/>
        <v>20718</v>
      </c>
    </row>
    <row r="9" spans="1:8" outlineLevel="2">
      <c r="A9" s="3" t="s">
        <v>102</v>
      </c>
      <c r="B9" s="79" t="s">
        <v>107</v>
      </c>
      <c r="C9" s="79">
        <v>14590</v>
      </c>
      <c r="D9" s="3">
        <f t="shared" si="0"/>
        <v>2918</v>
      </c>
      <c r="E9" s="3">
        <v>43280</v>
      </c>
      <c r="F9" s="3">
        <f t="shared" si="1"/>
        <v>8656</v>
      </c>
      <c r="G9" s="3">
        <v>37930</v>
      </c>
      <c r="H9" s="36">
        <f t="shared" si="2"/>
        <v>7586</v>
      </c>
    </row>
    <row r="10" spans="1:8" outlineLevel="2">
      <c r="A10" s="3" t="s">
        <v>102</v>
      </c>
      <c r="B10" s="79" t="s">
        <v>108</v>
      </c>
      <c r="C10" s="79">
        <v>7500</v>
      </c>
      <c r="D10" s="3">
        <f t="shared" si="0"/>
        <v>1500</v>
      </c>
      <c r="E10" s="3">
        <v>17540</v>
      </c>
      <c r="F10" s="3">
        <f t="shared" si="1"/>
        <v>3508</v>
      </c>
      <c r="G10" s="3">
        <v>21490</v>
      </c>
      <c r="H10" s="36">
        <f t="shared" si="2"/>
        <v>4298</v>
      </c>
    </row>
    <row r="11" spans="1:8" outlineLevel="2">
      <c r="A11" s="3" t="s">
        <v>102</v>
      </c>
      <c r="B11" s="79" t="s">
        <v>109</v>
      </c>
      <c r="C11" s="79">
        <v>16550</v>
      </c>
      <c r="D11" s="3">
        <f t="shared" si="0"/>
        <v>3310</v>
      </c>
      <c r="E11" s="3">
        <v>6250</v>
      </c>
      <c r="F11" s="3">
        <f t="shared" si="1"/>
        <v>1250</v>
      </c>
      <c r="G11" s="3">
        <v>9520</v>
      </c>
      <c r="H11" s="36">
        <f t="shared" si="2"/>
        <v>1904</v>
      </c>
    </row>
    <row r="12" spans="1:8" outlineLevel="1">
      <c r="A12" s="47" t="s">
        <v>114</v>
      </c>
      <c r="B12" s="47"/>
      <c r="C12" s="47">
        <f t="shared" ref="C12:H12" si="4">SUBTOTAL(9,C9:C11)</f>
        <v>38640</v>
      </c>
      <c r="D12" s="47">
        <f t="shared" si="4"/>
        <v>7728</v>
      </c>
      <c r="E12" s="47">
        <f t="shared" si="4"/>
        <v>67070</v>
      </c>
      <c r="F12" s="47">
        <f t="shared" si="4"/>
        <v>13414</v>
      </c>
      <c r="G12" s="47">
        <f t="shared" si="4"/>
        <v>68940</v>
      </c>
      <c r="H12" s="48">
        <f t="shared" si="4"/>
        <v>13788</v>
      </c>
    </row>
    <row r="13" spans="1:8" outlineLevel="2">
      <c r="A13" s="3" t="s">
        <v>103</v>
      </c>
      <c r="B13" s="79" t="s">
        <v>110</v>
      </c>
      <c r="C13" s="79">
        <v>5150</v>
      </c>
      <c r="D13" s="3">
        <f t="shared" si="0"/>
        <v>1030</v>
      </c>
      <c r="E13" s="3">
        <v>9850</v>
      </c>
      <c r="F13" s="3">
        <f t="shared" si="1"/>
        <v>1970</v>
      </c>
      <c r="G13" s="3">
        <v>8140</v>
      </c>
      <c r="H13" s="36">
        <f t="shared" si="2"/>
        <v>1628</v>
      </c>
    </row>
    <row r="14" spans="1:8" outlineLevel="2">
      <c r="A14" s="3" t="s">
        <v>103</v>
      </c>
      <c r="B14" s="79" t="s">
        <v>111</v>
      </c>
      <c r="C14" s="79">
        <v>9870</v>
      </c>
      <c r="D14" s="3">
        <f t="shared" si="0"/>
        <v>1974</v>
      </c>
      <c r="E14" s="3">
        <v>1590</v>
      </c>
      <c r="F14" s="3">
        <f t="shared" si="1"/>
        <v>318</v>
      </c>
      <c r="G14" s="3">
        <v>6210</v>
      </c>
      <c r="H14" s="36">
        <f t="shared" si="2"/>
        <v>1242</v>
      </c>
    </row>
    <row r="15" spans="1:8" outlineLevel="2">
      <c r="A15" s="3" t="s">
        <v>103</v>
      </c>
      <c r="B15" s="79" t="s">
        <v>112</v>
      </c>
      <c r="C15" s="79">
        <v>3500</v>
      </c>
      <c r="D15" s="3">
        <f t="shared" si="0"/>
        <v>700</v>
      </c>
      <c r="E15" s="3">
        <v>3240</v>
      </c>
      <c r="F15" s="3">
        <f t="shared" si="1"/>
        <v>648</v>
      </c>
      <c r="G15" s="3">
        <v>4280</v>
      </c>
      <c r="H15" s="36">
        <f>G15*$B$2</f>
        <v>856</v>
      </c>
    </row>
    <row r="16" spans="1:8" outlineLevel="1">
      <c r="A16" s="44" t="s">
        <v>115</v>
      </c>
      <c r="B16" s="44"/>
      <c r="C16" s="44">
        <f t="shared" ref="C16:H16" si="5">SUBTOTAL(9,C13:C15)</f>
        <v>18520</v>
      </c>
      <c r="D16" s="44">
        <f t="shared" si="5"/>
        <v>3704</v>
      </c>
      <c r="E16" s="44">
        <f t="shared" si="5"/>
        <v>14680</v>
      </c>
      <c r="F16" s="44">
        <f t="shared" si="5"/>
        <v>2936</v>
      </c>
      <c r="G16" s="44">
        <f t="shared" si="5"/>
        <v>18630</v>
      </c>
      <c r="H16" s="46">
        <f t="shared" si="5"/>
        <v>3726</v>
      </c>
    </row>
    <row r="17" spans="1:8">
      <c r="A17" s="44" t="s">
        <v>116</v>
      </c>
      <c r="B17" s="44"/>
      <c r="C17" s="78">
        <f t="shared" ref="C17:H17" si="6">SUBTOTAL(9,C4:C15)</f>
        <v>122710</v>
      </c>
      <c r="D17" s="44">
        <f t="shared" si="6"/>
        <v>24542</v>
      </c>
      <c r="E17" s="78">
        <f t="shared" si="6"/>
        <v>181950</v>
      </c>
      <c r="F17" s="44">
        <f t="shared" si="6"/>
        <v>36390</v>
      </c>
      <c r="G17" s="78">
        <f t="shared" si="6"/>
        <v>191160</v>
      </c>
      <c r="H17" s="46">
        <f t="shared" si="6"/>
        <v>38232</v>
      </c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43"/>
    </row>
  </sheetData>
  <mergeCells count="3">
    <mergeCell ref="A1:H1"/>
    <mergeCell ref="A3:A4"/>
    <mergeCell ref="B3:B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6"/>
  <sheetViews>
    <sheetView workbookViewId="0">
      <selection activeCell="R9" sqref="R9"/>
    </sheetView>
  </sheetViews>
  <sheetFormatPr defaultRowHeight="15"/>
  <cols>
    <col min="2" max="2" width="5.5703125" customWidth="1"/>
    <col min="3" max="3" width="4" customWidth="1"/>
    <col min="4" max="4" width="3.42578125" customWidth="1"/>
    <col min="5" max="5" width="3.7109375" customWidth="1"/>
    <col min="6" max="6" width="3.42578125" customWidth="1"/>
    <col min="7" max="7" width="3.85546875" customWidth="1"/>
    <col min="8" max="8" width="3.140625" customWidth="1"/>
    <col min="9" max="9" width="3.28515625" customWidth="1"/>
    <col min="10" max="10" width="3.42578125" customWidth="1"/>
    <col min="11" max="11" width="3.7109375" customWidth="1"/>
    <col min="12" max="13" width="4" customWidth="1"/>
    <col min="14" max="14" width="3.42578125" customWidth="1"/>
    <col min="15" max="15" width="3.85546875" customWidth="1"/>
    <col min="16" max="16" width="4.42578125" customWidth="1"/>
    <col min="17" max="17" width="13.7109375" customWidth="1"/>
    <col min="18" max="18" width="12.140625" customWidth="1"/>
    <col min="19" max="19" width="11.5703125" customWidth="1"/>
  </cols>
  <sheetData>
    <row r="1" spans="1:19">
      <c r="A1" s="53" t="s">
        <v>117</v>
      </c>
      <c r="B1" s="53"/>
      <c r="C1" s="53"/>
      <c r="D1" s="53"/>
    </row>
    <row r="2" spans="1:19">
      <c r="A2" s="3" t="s">
        <v>118</v>
      </c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 t="s">
        <v>123</v>
      </c>
      <c r="R2" s="3" t="s">
        <v>124</v>
      </c>
      <c r="S2" s="3" t="s">
        <v>125</v>
      </c>
    </row>
    <row r="3" spans="1:19">
      <c r="A3" s="3" t="s">
        <v>119</v>
      </c>
      <c r="B3" s="49" t="s">
        <v>126</v>
      </c>
      <c r="C3" s="49">
        <v>8</v>
      </c>
      <c r="D3" s="49">
        <v>8</v>
      </c>
      <c r="E3" s="49">
        <v>8</v>
      </c>
      <c r="F3" s="49">
        <v>8</v>
      </c>
      <c r="G3" s="49" t="s">
        <v>126</v>
      </c>
      <c r="H3" s="49" t="s">
        <v>126</v>
      </c>
      <c r="I3" s="49">
        <v>8</v>
      </c>
      <c r="J3" s="49">
        <v>8</v>
      </c>
      <c r="K3" s="49">
        <v>8</v>
      </c>
      <c r="L3" s="49" t="s">
        <v>128</v>
      </c>
      <c r="M3" s="49">
        <v>8</v>
      </c>
      <c r="N3" s="49" t="s">
        <v>129</v>
      </c>
      <c r="O3" s="49" t="s">
        <v>129</v>
      </c>
      <c r="P3" s="49">
        <v>8</v>
      </c>
      <c r="Q3" s="3"/>
      <c r="R3" s="3"/>
      <c r="S3" s="3"/>
    </row>
    <row r="4" spans="1:19">
      <c r="A4" s="3" t="s">
        <v>120</v>
      </c>
      <c r="B4" s="49" t="s">
        <v>126</v>
      </c>
      <c r="C4" s="49">
        <v>8</v>
      </c>
      <c r="D4" s="49" t="s">
        <v>127</v>
      </c>
      <c r="E4" s="49" t="s">
        <v>127</v>
      </c>
      <c r="F4" s="49" t="s">
        <v>127</v>
      </c>
      <c r="G4" s="49" t="s">
        <v>126</v>
      </c>
      <c r="H4" s="49" t="s">
        <v>126</v>
      </c>
      <c r="I4" s="49">
        <v>8</v>
      </c>
      <c r="J4" s="49">
        <v>8</v>
      </c>
      <c r="K4" s="49">
        <v>8</v>
      </c>
      <c r="L4" s="49">
        <v>8</v>
      </c>
      <c r="M4" s="49">
        <v>8</v>
      </c>
      <c r="N4" s="49" t="s">
        <v>129</v>
      </c>
      <c r="O4" s="49" t="s">
        <v>129</v>
      </c>
      <c r="P4" s="49">
        <v>8</v>
      </c>
      <c r="Q4" s="3"/>
      <c r="R4" s="3"/>
      <c r="S4" s="3"/>
    </row>
    <row r="5" spans="1:19">
      <c r="A5" s="3" t="s">
        <v>121</v>
      </c>
      <c r="B5" s="49" t="s">
        <v>126</v>
      </c>
      <c r="C5" s="49">
        <v>8</v>
      </c>
      <c r="D5" s="49">
        <v>8</v>
      </c>
      <c r="E5" s="49">
        <v>8</v>
      </c>
      <c r="F5" s="49">
        <v>8</v>
      </c>
      <c r="G5" s="49" t="s">
        <v>126</v>
      </c>
      <c r="H5" s="49" t="s">
        <v>126</v>
      </c>
      <c r="I5" s="49" t="s">
        <v>128</v>
      </c>
      <c r="J5" s="49" t="s">
        <v>128</v>
      </c>
      <c r="K5" s="49">
        <v>8</v>
      </c>
      <c r="L5" s="49">
        <v>8</v>
      </c>
      <c r="M5" s="50" t="s">
        <v>128</v>
      </c>
      <c r="N5" s="49" t="s">
        <v>129</v>
      </c>
      <c r="O5" s="49" t="s">
        <v>129</v>
      </c>
      <c r="P5" s="49">
        <v>8</v>
      </c>
      <c r="Q5" s="3"/>
      <c r="R5" s="3"/>
      <c r="S5" s="3"/>
    </row>
    <row r="6" spans="1:19">
      <c r="A6" s="3" t="s">
        <v>122</v>
      </c>
      <c r="B6" s="49" t="s">
        <v>126</v>
      </c>
      <c r="C6" s="49">
        <v>8</v>
      </c>
      <c r="D6" s="49" t="s">
        <v>127</v>
      </c>
      <c r="E6" s="49" t="s">
        <v>127</v>
      </c>
      <c r="F6" s="49" t="s">
        <v>127</v>
      </c>
      <c r="G6" s="49" t="s">
        <v>126</v>
      </c>
      <c r="H6" s="49" t="s">
        <v>126</v>
      </c>
      <c r="I6" s="49">
        <v>8</v>
      </c>
      <c r="J6" s="49" t="s">
        <v>128</v>
      </c>
      <c r="K6" s="49" t="s">
        <v>128</v>
      </c>
      <c r="L6" s="49">
        <v>8</v>
      </c>
      <c r="M6" s="49">
        <v>8</v>
      </c>
      <c r="N6" s="49" t="s">
        <v>129</v>
      </c>
      <c r="O6" s="49" t="s">
        <v>129</v>
      </c>
      <c r="P6" s="49" t="s">
        <v>128</v>
      </c>
      <c r="Q6" s="3"/>
      <c r="R6" s="3"/>
      <c r="S6" s="3"/>
    </row>
  </sheetData>
  <mergeCells count="1">
    <mergeCell ref="A1:D1"/>
  </mergeCells>
  <conditionalFormatting sqref="B3:P6">
    <cfRule type="cellIs" dxfId="6" priority="7" operator="equal">
      <formula>8</formula>
    </cfRule>
    <cfRule type="cellIs" dxfId="5" priority="6" operator="equal">
      <formula>"б"</formula>
    </cfRule>
    <cfRule type="cellIs" dxfId="4" priority="5" operator="equal">
      <formula>"н"</formula>
    </cfRule>
    <cfRule type="cellIs" dxfId="3" priority="1" operator="equal">
      <formula>"в"</formula>
    </cfRule>
  </conditionalFormatting>
  <conditionalFormatting sqref="Q5">
    <cfRule type="cellIs" dxfId="2" priority="4" operator="equal">
      <formula>"в"</formula>
    </cfRule>
  </conditionalFormatting>
  <conditionalFormatting sqref="B3">
    <cfRule type="cellIs" dxfId="1" priority="3" operator="equal">
      <formula>"в"</formula>
    </cfRule>
    <cfRule type="cellIs" dxfId="0" priority="2" operator="equal">
      <formula>"в"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D2" sqref="D2:D4"/>
    </sheetView>
  </sheetViews>
  <sheetFormatPr defaultRowHeight="15"/>
  <cols>
    <col min="2" max="2" width="9.5703125" customWidth="1"/>
    <col min="3" max="3" width="11" customWidth="1"/>
    <col min="4" max="4" width="11.140625" customWidth="1"/>
    <col min="5" max="5" width="12.42578125" customWidth="1"/>
    <col min="6" max="6" width="12.140625" customWidth="1"/>
  </cols>
  <sheetData>
    <row r="1" spans="1:8">
      <c r="A1" s="72" t="s">
        <v>130</v>
      </c>
      <c r="B1" s="72"/>
      <c r="C1" s="72"/>
    </row>
    <row r="2" spans="1:8">
      <c r="A2" s="72" t="s">
        <v>131</v>
      </c>
      <c r="B2" s="72"/>
      <c r="C2" s="72"/>
      <c r="D2" s="33">
        <v>300</v>
      </c>
    </row>
    <row r="3" spans="1:8">
      <c r="A3" s="72" t="s">
        <v>132</v>
      </c>
      <c r="B3" s="72"/>
      <c r="C3" s="72"/>
      <c r="D3" s="33">
        <v>200</v>
      </c>
    </row>
    <row r="4" spans="1:8">
      <c r="A4" s="72" t="s">
        <v>133</v>
      </c>
      <c r="B4" s="72"/>
      <c r="C4" s="72"/>
      <c r="D4" s="33">
        <v>150</v>
      </c>
    </row>
    <row r="5" spans="1:8" ht="61.5" customHeight="1">
      <c r="A5" s="15" t="s">
        <v>118</v>
      </c>
      <c r="B5" s="75" t="s">
        <v>135</v>
      </c>
      <c r="C5" s="75" t="s">
        <v>136</v>
      </c>
      <c r="D5" s="25" t="s">
        <v>137</v>
      </c>
      <c r="E5" s="75" t="s">
        <v>139</v>
      </c>
      <c r="F5" s="75" t="s">
        <v>138</v>
      </c>
      <c r="H5" s="34"/>
    </row>
    <row r="6" spans="1:8">
      <c r="A6" s="3" t="s">
        <v>119</v>
      </c>
      <c r="B6" s="3"/>
      <c r="C6" s="3"/>
      <c r="D6" s="3"/>
      <c r="E6" s="3"/>
      <c r="F6" s="3"/>
    </row>
    <row r="7" spans="1:8">
      <c r="A7" s="3" t="s">
        <v>120</v>
      </c>
      <c r="B7" s="3"/>
      <c r="C7" s="51"/>
      <c r="D7" s="51"/>
      <c r="E7" s="3"/>
      <c r="F7" s="3"/>
    </row>
    <row r="8" spans="1:8">
      <c r="A8" s="3" t="s">
        <v>121</v>
      </c>
      <c r="B8" s="3"/>
      <c r="C8" s="3"/>
      <c r="D8" s="3"/>
      <c r="E8" s="3"/>
      <c r="F8" s="3"/>
    </row>
    <row r="9" spans="1:8">
      <c r="A9" s="3" t="s">
        <v>134</v>
      </c>
      <c r="B9" s="3"/>
      <c r="C9" s="3"/>
      <c r="D9" s="3"/>
      <c r="E9" s="3"/>
      <c r="F9" s="3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Финансовая сводка</vt:lpstr>
      <vt:lpstr>Сведение о документах</vt:lpstr>
      <vt:lpstr>Штатное расписание</vt:lpstr>
      <vt:lpstr>Премия</vt:lpstr>
      <vt:lpstr>Квартплата</vt:lpstr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2020-10-27T07:10:49Z</dcterms:modified>
</cp:coreProperties>
</file>