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9" activeTab="13"/>
  </bookViews>
  <sheets>
    <sheet name="Зарплата" sheetId="1" r:id="rId1"/>
    <sheet name="Витамины" sheetId="2" r:id="rId2"/>
    <sheet name="Диаграмма по конфетам" sheetId="21" r:id="rId3"/>
    <sheet name="Конфеты" sheetId="3" r:id="rId4"/>
    <sheet name="Сведения о документах" sheetId="5" r:id="rId5"/>
    <sheet name="Штатное расписание" sheetId="6" r:id="rId6"/>
    <sheet name="Расписание" sheetId="7" r:id="rId7"/>
    <sheet name="Потребность" sheetId="8" r:id="rId8"/>
    <sheet name="Фактически" sheetId="9" r:id="rId9"/>
    <sheet name="Разница" sheetId="10" r:id="rId10"/>
    <sheet name="Выручка" sheetId="11" r:id="rId11"/>
    <sheet name="Табель поспещаемости" sheetId="13" r:id="rId12"/>
    <sheet name="Диаграмма по таблице" sheetId="20" r:id="rId13"/>
    <sheet name="таблица умножения" sheetId="14" r:id="rId14"/>
    <sheet name="Оплата за обучение" sheetId="15" r:id="rId15"/>
    <sheet name="Библиотека" sheetId="16" r:id="rId16"/>
    <sheet name="Статистика" sheetId="17" r:id="rId17"/>
    <sheet name="Постановка задачи" sheetId="18" r:id="rId18"/>
    <sheet name="Лист4" sheetId="19" r:id="rId19"/>
  </sheets>
  <definedNames>
    <definedName name="_xlnm._FilterDatabase" localSheetId="16" hidden="1">Статистика!$A$1:$E$8</definedName>
  </definedNames>
  <calcPr calcId="124519"/>
</workbook>
</file>

<file path=xl/calcChain.xml><?xml version="1.0" encoding="utf-8"?>
<calcChain xmlns="http://schemas.openxmlformats.org/spreadsheetml/2006/main">
  <c r="C18" i="14"/>
  <c r="D18"/>
  <c r="E18"/>
  <c r="F18"/>
  <c r="G18"/>
  <c r="H18"/>
  <c r="I18"/>
  <c r="B18"/>
  <c r="C17"/>
  <c r="D17"/>
  <c r="E17"/>
  <c r="F17"/>
  <c r="G17"/>
  <c r="H17"/>
  <c r="I17"/>
  <c r="B17"/>
  <c r="C16"/>
  <c r="D16"/>
  <c r="E16"/>
  <c r="F16"/>
  <c r="G16"/>
  <c r="H16"/>
  <c r="I16"/>
  <c r="B16"/>
  <c r="C15"/>
  <c r="D15"/>
  <c r="E15"/>
  <c r="F15"/>
  <c r="G15"/>
  <c r="H15"/>
  <c r="I15"/>
  <c r="B15"/>
  <c r="C14"/>
  <c r="D14"/>
  <c r="E14"/>
  <c r="F14"/>
  <c r="G14"/>
  <c r="H14"/>
  <c r="I14"/>
  <c r="B14"/>
  <c r="C13"/>
  <c r="D13"/>
  <c r="E13"/>
  <c r="F13"/>
  <c r="G13"/>
  <c r="H13"/>
  <c r="I13"/>
  <c r="B13"/>
  <c r="I12" i="18"/>
  <c r="I4"/>
  <c r="I5"/>
  <c r="I6"/>
  <c r="I7"/>
  <c r="I8"/>
  <c r="I9"/>
  <c r="I10"/>
  <c r="I11"/>
  <c r="I3"/>
  <c r="H4"/>
  <c r="H5"/>
  <c r="H6"/>
  <c r="H7"/>
  <c r="H8"/>
  <c r="H9"/>
  <c r="H10"/>
  <c r="H11"/>
  <c r="H12"/>
  <c r="H3"/>
  <c r="G4"/>
  <c r="G5"/>
  <c r="G6"/>
  <c r="G7"/>
  <c r="G8"/>
  <c r="G9"/>
  <c r="G10"/>
  <c r="G11"/>
  <c r="G12"/>
  <c r="G3"/>
  <c r="F4"/>
  <c r="F5"/>
  <c r="F6"/>
  <c r="F7"/>
  <c r="F8"/>
  <c r="F9"/>
  <c r="F10"/>
  <c r="F11"/>
  <c r="F12"/>
  <c r="F3"/>
  <c r="E3"/>
  <c r="E4"/>
  <c r="E5"/>
  <c r="E6"/>
  <c r="E7"/>
  <c r="E8"/>
  <c r="E9"/>
  <c r="E10"/>
  <c r="E11"/>
  <c r="E12"/>
  <c r="E2"/>
  <c r="D3"/>
  <c r="D4"/>
  <c r="D5"/>
  <c r="D6"/>
  <c r="D7"/>
  <c r="D8"/>
  <c r="D9"/>
  <c r="D10"/>
  <c r="D11"/>
  <c r="D12"/>
  <c r="D2"/>
  <c r="C3"/>
  <c r="C4"/>
  <c r="C5"/>
  <c r="C6"/>
  <c r="C7"/>
  <c r="C8"/>
  <c r="C9"/>
  <c r="C10"/>
  <c r="C11"/>
  <c r="C12"/>
  <c r="C2"/>
  <c r="B2" i="14"/>
  <c r="D7" i="15"/>
  <c r="D8"/>
  <c r="D9"/>
  <c r="E9" s="1"/>
  <c r="D6"/>
  <c r="E7"/>
  <c r="C7"/>
  <c r="C8"/>
  <c r="C9"/>
  <c r="C6"/>
  <c r="B7"/>
  <c r="B8"/>
  <c r="B9"/>
  <c r="E8"/>
  <c r="B8" i="11"/>
  <c r="D4"/>
  <c r="D5"/>
  <c r="D6"/>
  <c r="D7"/>
  <c r="D3"/>
  <c r="D8" s="1"/>
  <c r="C4"/>
  <c r="C5"/>
  <c r="C6"/>
  <c r="C7"/>
  <c r="C3"/>
  <c r="B6" i="15"/>
  <c r="R3" i="13"/>
  <c r="S6"/>
  <c r="S5"/>
  <c r="S4"/>
  <c r="S3"/>
  <c r="R6"/>
  <c r="R5"/>
  <c r="R4"/>
  <c r="Q4"/>
  <c r="Q5"/>
  <c r="Q6"/>
  <c r="Q3"/>
  <c r="D15" i="10"/>
  <c r="C15"/>
  <c r="B15"/>
  <c r="D5"/>
  <c r="D6"/>
  <c r="D7"/>
  <c r="D8"/>
  <c r="D9"/>
  <c r="D10"/>
  <c r="D11"/>
  <c r="D12"/>
  <c r="D13"/>
  <c r="D14"/>
  <c r="D4"/>
  <c r="C5"/>
  <c r="C6"/>
  <c r="C7"/>
  <c r="C8"/>
  <c r="C9"/>
  <c r="C10"/>
  <c r="C11"/>
  <c r="C12"/>
  <c r="C13"/>
  <c r="C14"/>
  <c r="B5"/>
  <c r="B6"/>
  <c r="B7"/>
  <c r="B8"/>
  <c r="B9"/>
  <c r="B10"/>
  <c r="B11"/>
  <c r="B12"/>
  <c r="B13"/>
  <c r="B14"/>
  <c r="C4"/>
  <c r="B4"/>
  <c r="I3" i="14"/>
  <c r="I4"/>
  <c r="I5"/>
  <c r="I6"/>
  <c r="I7"/>
  <c r="I8"/>
  <c r="I9"/>
  <c r="I2"/>
  <c r="H3"/>
  <c r="H4"/>
  <c r="H5"/>
  <c r="H6"/>
  <c r="H7"/>
  <c r="H8"/>
  <c r="H9"/>
  <c r="H2"/>
  <c r="G3"/>
  <c r="G4"/>
  <c r="G5"/>
  <c r="G6"/>
  <c r="G7"/>
  <c r="G8"/>
  <c r="G9"/>
  <c r="G2"/>
  <c r="F3"/>
  <c r="F4"/>
  <c r="F5"/>
  <c r="F6"/>
  <c r="F7"/>
  <c r="F8"/>
  <c r="F9"/>
  <c r="F2"/>
  <c r="E3"/>
  <c r="E4"/>
  <c r="E5"/>
  <c r="E6"/>
  <c r="E7"/>
  <c r="E8"/>
  <c r="E9"/>
  <c r="E2"/>
  <c r="D3"/>
  <c r="D4"/>
  <c r="D5"/>
  <c r="D6"/>
  <c r="D7"/>
  <c r="D8"/>
  <c r="D9"/>
  <c r="D2"/>
  <c r="C3"/>
  <c r="C4"/>
  <c r="C5"/>
  <c r="C6"/>
  <c r="C7"/>
  <c r="C8"/>
  <c r="C9"/>
  <c r="C2"/>
  <c r="B3"/>
  <c r="B4"/>
  <c r="B5"/>
  <c r="B6"/>
  <c r="B7"/>
  <c r="B8"/>
  <c r="B9"/>
  <c r="D15" i="9"/>
  <c r="D14" i="8"/>
  <c r="D5" i="9"/>
  <c r="D6"/>
  <c r="D7"/>
  <c r="D8"/>
  <c r="D9"/>
  <c r="D10"/>
  <c r="D11"/>
  <c r="D12"/>
  <c r="D13"/>
  <c r="D14"/>
  <c r="D4"/>
  <c r="D4" i="8"/>
  <c r="D5"/>
  <c r="D6"/>
  <c r="D7"/>
  <c r="D8"/>
  <c r="D9"/>
  <c r="D10"/>
  <c r="D11"/>
  <c r="D12"/>
  <c r="D13"/>
  <c r="D3"/>
  <c r="D9" i="6"/>
  <c r="F9"/>
  <c r="E9"/>
  <c r="F8"/>
  <c r="F7"/>
  <c r="F6"/>
  <c r="F5"/>
  <c r="D9" i="5"/>
  <c r="D8"/>
  <c r="C9"/>
  <c r="B9"/>
  <c r="D7"/>
  <c r="D6"/>
  <c r="F11" i="3"/>
  <c r="H5"/>
  <c r="H6"/>
  <c r="H7"/>
  <c r="H8"/>
  <c r="H9"/>
  <c r="H10"/>
  <c r="H4"/>
  <c r="G5"/>
  <c r="G6"/>
  <c r="G7"/>
  <c r="G8"/>
  <c r="G9"/>
  <c r="G10"/>
  <c r="G4"/>
  <c r="F5"/>
  <c r="F6"/>
  <c r="F7"/>
  <c r="F8"/>
  <c r="F9"/>
  <c r="F10"/>
  <c r="F4"/>
  <c r="G6" i="2"/>
  <c r="G7"/>
  <c r="G8"/>
  <c r="G5"/>
  <c r="F6"/>
  <c r="F7"/>
  <c r="F8"/>
  <c r="F5"/>
  <c r="E6"/>
  <c r="E7"/>
  <c r="E8"/>
  <c r="E5"/>
  <c r="G8" i="1"/>
  <c r="G4"/>
  <c r="G5"/>
  <c r="G6"/>
  <c r="G7"/>
  <c r="F5"/>
  <c r="F6"/>
  <c r="F7"/>
  <c r="G3"/>
  <c r="F4"/>
  <c r="F3"/>
  <c r="E4"/>
  <c r="E5"/>
  <c r="E6"/>
  <c r="E7"/>
  <c r="E3"/>
  <c r="D4"/>
  <c r="D5"/>
  <c r="D6"/>
  <c r="D7"/>
  <c r="D3"/>
  <c r="C4"/>
  <c r="C5"/>
  <c r="C6"/>
  <c r="C7"/>
  <c r="C3"/>
  <c r="B19" i="14" l="1"/>
  <c r="B20" s="1"/>
  <c r="E6" i="15"/>
  <c r="E10" s="1"/>
  <c r="C8" i="11"/>
</calcChain>
</file>

<file path=xl/sharedStrings.xml><?xml version="1.0" encoding="utf-8"?>
<sst xmlns="http://schemas.openxmlformats.org/spreadsheetml/2006/main" count="341" uniqueCount="208">
  <si>
    <t>Зарплата</t>
  </si>
  <si>
    <t>Фамилия</t>
  </si>
  <si>
    <t>Иванов</t>
  </si>
  <si>
    <t>Петров</t>
  </si>
  <si>
    <t>Сидоров</t>
  </si>
  <si>
    <t>Васин</t>
  </si>
  <si>
    <t>Савельев</t>
  </si>
  <si>
    <t>Итого по кассе</t>
  </si>
  <si>
    <t>Оклад</t>
  </si>
  <si>
    <t>Премия 25%</t>
  </si>
  <si>
    <t>Уральские 15%</t>
  </si>
  <si>
    <t>Начислено</t>
  </si>
  <si>
    <t>налог 13%</t>
  </si>
  <si>
    <t>Итого</t>
  </si>
  <si>
    <t>Содержание витаминов в плодах</t>
  </si>
  <si>
    <t>Витамины</t>
  </si>
  <si>
    <t>Наименование</t>
  </si>
  <si>
    <t>Апельсины</t>
  </si>
  <si>
    <t>Абрикосы</t>
  </si>
  <si>
    <t>Сливы</t>
  </si>
  <si>
    <t>Яблоки</t>
  </si>
  <si>
    <t>ИТОГО</t>
  </si>
  <si>
    <t>В100г</t>
  </si>
  <si>
    <t>В 1000Г</t>
  </si>
  <si>
    <t>А</t>
  </si>
  <si>
    <t>С</t>
  </si>
  <si>
    <t>Выручка за 1 квартал</t>
  </si>
  <si>
    <t>Цена</t>
  </si>
  <si>
    <t>Количество</t>
  </si>
  <si>
    <t>Выручка</t>
  </si>
  <si>
    <t>январь</t>
  </si>
  <si>
    <t>февраль</t>
  </si>
  <si>
    <t>март</t>
  </si>
  <si>
    <t>Аленка</t>
  </si>
  <si>
    <t>Вдохновение</t>
  </si>
  <si>
    <t>Совершенство</t>
  </si>
  <si>
    <t>Сударушка</t>
  </si>
  <si>
    <t>Путешествие</t>
  </si>
  <si>
    <t>Бабаевский</t>
  </si>
  <si>
    <t>Российский</t>
  </si>
  <si>
    <t>Итого за квартал</t>
  </si>
  <si>
    <t>Из них</t>
  </si>
  <si>
    <t>Ф.И.О
исполнителей</t>
  </si>
  <si>
    <t>Всего
документов</t>
  </si>
  <si>
    <t>исполнено
в срок</t>
  </si>
  <si>
    <t>исполнено с
опозданием</t>
  </si>
  <si>
    <t>Причина
неисполнения</t>
  </si>
  <si>
    <t>Сведения об исполнении документов, поставленных на контроль
за период 2002-2004</t>
  </si>
  <si>
    <r>
      <t>В</t>
    </r>
    <r>
      <rPr>
        <vertAlign val="superscript"/>
        <sz val="11"/>
        <color theme="1"/>
        <rFont val="Calibri"/>
        <family val="2"/>
        <charset val="204"/>
        <scheme val="minor"/>
      </rPr>
      <t>1</t>
    </r>
  </si>
  <si>
    <t>Андреева</t>
  </si>
  <si>
    <t>Байдина</t>
  </si>
  <si>
    <t>Петрова</t>
  </si>
  <si>
    <t>Сидорова</t>
  </si>
  <si>
    <t xml:space="preserve"> - </t>
  </si>
  <si>
    <t>по болезни</t>
  </si>
  <si>
    <t>отказ
технических
средств</t>
  </si>
  <si>
    <t>Секретарь-референт</t>
  </si>
  <si>
    <t>Кобзева Елена Игоревна</t>
  </si>
  <si>
    <t>Подпись</t>
  </si>
  <si>
    <t>Штатное расписание</t>
  </si>
  <si>
    <t>Структурное
подразделение</t>
  </si>
  <si>
    <t>код</t>
  </si>
  <si>
    <t>Профессия
(должность)</t>
  </si>
  <si>
    <t>Количество
штатных
единиц</t>
  </si>
  <si>
    <t>Оклад
(тарифная
ставка), руб.</t>
  </si>
  <si>
    <t>Месячный
фонд
заработной
платы, руб.</t>
  </si>
  <si>
    <t>2</t>
  </si>
  <si>
    <t>3</t>
  </si>
  <si>
    <t>4</t>
  </si>
  <si>
    <t>5</t>
  </si>
  <si>
    <t>6</t>
  </si>
  <si>
    <t>Администрация</t>
  </si>
  <si>
    <t>директор</t>
  </si>
  <si>
    <t>заместитель</t>
  </si>
  <si>
    <t>секретарь</t>
  </si>
  <si>
    <t>заведующий</t>
  </si>
  <si>
    <t>Склад</t>
  </si>
  <si>
    <t>должность</t>
  </si>
  <si>
    <t>подпись</t>
  </si>
  <si>
    <t>расшифровка подписи</t>
  </si>
  <si>
    <t>Группа №74 - 2010</t>
  </si>
  <si>
    <t>Группа №75 - 2010</t>
  </si>
  <si>
    <t>Секретарь - референт</t>
  </si>
  <si>
    <t>Пользователь ПЭВМ со знанием
1С:Пр.8.0; 03иУП</t>
  </si>
  <si>
    <t>Предмет</t>
  </si>
  <si>
    <t>Начало занятий</t>
  </si>
  <si>
    <t>Часы</t>
  </si>
  <si>
    <t>Дата</t>
  </si>
  <si>
    <t>Дни недели</t>
  </si>
  <si>
    <t>Потребность в канцтоварах на 1 квартал 2003 года</t>
  </si>
  <si>
    <t>количество</t>
  </si>
  <si>
    <t>Сумма</t>
  </si>
  <si>
    <t>ручки</t>
  </si>
  <si>
    <t>карандаши</t>
  </si>
  <si>
    <t>скрепки</t>
  </si>
  <si>
    <t>клей</t>
  </si>
  <si>
    <t>ножницы</t>
  </si>
  <si>
    <t>степлер</t>
  </si>
  <si>
    <t>скобы для степлера</t>
  </si>
  <si>
    <t>резинки</t>
  </si>
  <si>
    <t>бумага</t>
  </si>
  <si>
    <t>дырокол</t>
  </si>
  <si>
    <t>папки</t>
  </si>
  <si>
    <t>Фактически потрачено</t>
  </si>
  <si>
    <t>скркпки</t>
  </si>
  <si>
    <t>Разница</t>
  </si>
  <si>
    <t>Потребность</t>
  </si>
  <si>
    <t>Фактически</t>
  </si>
  <si>
    <t>Разница по канцтоварам</t>
  </si>
  <si>
    <t>Информатика</t>
  </si>
  <si>
    <t>Заболотная</t>
  </si>
  <si>
    <t>Пользователь ПЭВМ</t>
  </si>
  <si>
    <t>Шарапова</t>
  </si>
  <si>
    <t>Понедельник</t>
  </si>
  <si>
    <t>Магазины</t>
  </si>
  <si>
    <t>Выручка в руб.</t>
  </si>
  <si>
    <t>Выручка в $US</t>
  </si>
  <si>
    <t>Выручка вЕвро</t>
  </si>
  <si>
    <t>Курс $</t>
  </si>
  <si>
    <t>Курс Евро</t>
  </si>
  <si>
    <t>Дневная выручка в валютном исчислении</t>
  </si>
  <si>
    <t>Орион</t>
  </si>
  <si>
    <t>Ариэль</t>
  </si>
  <si>
    <t>Айсберг</t>
  </si>
  <si>
    <t>Аэлита</t>
  </si>
  <si>
    <t>Артур</t>
  </si>
  <si>
    <t>Табель посещаемости</t>
  </si>
  <si>
    <t>Ф.И.О</t>
  </si>
  <si>
    <t>Андреев</t>
  </si>
  <si>
    <t>рабочих
дней</t>
  </si>
  <si>
    <t>больнич
ных</t>
  </si>
  <si>
    <t>б</t>
  </si>
  <si>
    <t>В</t>
  </si>
  <si>
    <t>не
посещ
ал</t>
  </si>
  <si>
    <t>н</t>
  </si>
  <si>
    <t>Оплата за обучение</t>
  </si>
  <si>
    <t>Оплата за день</t>
  </si>
  <si>
    <t>Оплата за больничный</t>
  </si>
  <si>
    <t>Удержано за пропуски</t>
  </si>
  <si>
    <t>Оплата за
колличество
рабочих дней</t>
  </si>
  <si>
    <t>Оплата за
количество
больничных дней</t>
  </si>
  <si>
    <t>Удержано за
количество
пропусков</t>
  </si>
  <si>
    <t>Итого к
оплате</t>
  </si>
  <si>
    <t>№ п/п</t>
  </si>
  <si>
    <t>Автор</t>
  </si>
  <si>
    <t>Название</t>
  </si>
  <si>
    <t>Тип
произведений</t>
  </si>
  <si>
    <t>Номер
полки</t>
  </si>
  <si>
    <t>Булгаков</t>
  </si>
  <si>
    <t>Ефремов</t>
  </si>
  <si>
    <t>Митчел</t>
  </si>
  <si>
    <t>Моппассан</t>
  </si>
  <si>
    <t>Пушкин</t>
  </si>
  <si>
    <t>Сабатини</t>
  </si>
  <si>
    <t>Санд</t>
  </si>
  <si>
    <t>Толстой</t>
  </si>
  <si>
    <t>Чехов</t>
  </si>
  <si>
    <t>Ян</t>
  </si>
  <si>
    <t>Мастер и Маргарита</t>
  </si>
  <si>
    <t>Бег</t>
  </si>
  <si>
    <t>Лезвие бритвы</t>
  </si>
  <si>
    <t>Унесенные ветром</t>
  </si>
  <si>
    <t>Милый друг</t>
  </si>
  <si>
    <t>Капитанская дочь</t>
  </si>
  <si>
    <t>Метель</t>
  </si>
  <si>
    <t>Выстрел</t>
  </si>
  <si>
    <t>Рыцарь таверны</t>
  </si>
  <si>
    <t>Консуэло</t>
  </si>
  <si>
    <t>Кавказский пленник</t>
  </si>
  <si>
    <t>Война и мир</t>
  </si>
  <si>
    <t>Анна Каренина</t>
  </si>
  <si>
    <t>Степь</t>
  </si>
  <si>
    <t>Чингиз-хан</t>
  </si>
  <si>
    <t>Батый</t>
  </si>
  <si>
    <t>Роман</t>
  </si>
  <si>
    <t>Повесть</t>
  </si>
  <si>
    <t>Пол</t>
  </si>
  <si>
    <t>Должность</t>
  </si>
  <si>
    <t>Отделение</t>
  </si>
  <si>
    <t>Дата
рождения</t>
  </si>
  <si>
    <t>Прошкина Инна
Вячеславовна</t>
  </si>
  <si>
    <t>Степанов Павел
Ильич</t>
  </si>
  <si>
    <t>Ильина Клавдия
Петровна</t>
  </si>
  <si>
    <t>Афанасьев Игорь
Владимирович</t>
  </si>
  <si>
    <t>Баишева Анна
степановна</t>
  </si>
  <si>
    <t>Мавлетов Ринат
Барыевич</t>
  </si>
  <si>
    <t>жен</t>
  </si>
  <si>
    <t>муж</t>
  </si>
  <si>
    <t>Зам.Гл.врач
по АХЧ</t>
  </si>
  <si>
    <t>врач</t>
  </si>
  <si>
    <t>сторож</t>
  </si>
  <si>
    <t>зав</t>
  </si>
  <si>
    <t>массажист</t>
  </si>
  <si>
    <t>АХЧ</t>
  </si>
  <si>
    <t>5 педиатрическое</t>
  </si>
  <si>
    <t>3 педиатрическое</t>
  </si>
  <si>
    <t>Функц.</t>
  </si>
  <si>
    <t>Байдарова Анна
Александровна</t>
  </si>
  <si>
    <t>Основание</t>
  </si>
  <si>
    <t>Число</t>
  </si>
  <si>
    <t>LOG</t>
  </si>
  <si>
    <t>SIN(LOG)</t>
  </si>
  <si>
    <t>TG=SIN/COS</t>
  </si>
  <si>
    <t>COS
(LOG)</t>
  </si>
  <si>
    <t>CTG=
COS/SIN</t>
  </si>
  <si>
    <t>CTG*
TG</t>
  </si>
  <si>
    <t>Значение</t>
  </si>
  <si>
    <t>верно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</si>
</sst>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0" fillId="0" borderId="12" xfId="0" applyBorder="1"/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21" xfId="0" applyBorder="1"/>
    <xf numFmtId="0" fontId="0" fillId="0" borderId="17" xfId="0" applyBorder="1"/>
    <xf numFmtId="0" fontId="0" fillId="0" borderId="18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5" xfId="0" applyBorder="1"/>
    <xf numFmtId="0" fontId="0" fillId="0" borderId="28" xfId="0" applyBorder="1"/>
    <xf numFmtId="0" fontId="0" fillId="0" borderId="29" xfId="0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0" borderId="19" xfId="0" applyFont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3" xfId="0" applyBorder="1"/>
    <xf numFmtId="0" fontId="9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0" fillId="0" borderId="28" xfId="0" applyBorder="1" applyAlignment="1">
      <alignment vertical="top"/>
    </xf>
    <xf numFmtId="0" fontId="0" fillId="0" borderId="28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2" xfId="0" applyBorder="1"/>
    <xf numFmtId="0" fontId="0" fillId="0" borderId="36" xfId="0" applyBorder="1"/>
    <xf numFmtId="0" fontId="0" fillId="0" borderId="37" xfId="0" applyBorder="1"/>
    <xf numFmtId="0" fontId="0" fillId="0" borderId="1" xfId="0" applyBorder="1" applyAlignment="1">
      <alignment vertical="top" wrapText="1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2" xfId="0" applyNumberFormat="1" applyFont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4" fillId="0" borderId="15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9" xfId="0" applyBorder="1" applyAlignment="1"/>
    <xf numFmtId="0" fontId="0" fillId="0" borderId="27" xfId="0" applyBorder="1" applyAlignment="1"/>
    <xf numFmtId="0" fontId="8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Border="1" applyAlignment="1">
      <alignment vertical="top"/>
    </xf>
    <xf numFmtId="0" fontId="0" fillId="0" borderId="0" xfId="0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5" xfId="0" applyBorder="1" applyAlignment="1">
      <alignment textRotation="90"/>
    </xf>
    <xf numFmtId="0" fontId="0" fillId="0" borderId="7" xfId="0" applyBorder="1" applyAlignment="1">
      <alignment textRotation="90"/>
    </xf>
    <xf numFmtId="0" fontId="0" fillId="0" borderId="5" xfId="0" applyBorder="1" applyAlignment="1"/>
    <xf numFmtId="0" fontId="0" fillId="0" borderId="7" xfId="0" applyBorder="1" applyAlignment="1"/>
    <xf numFmtId="0" fontId="5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2.xml"/><Relationship Id="rId18" Type="http://schemas.openxmlformats.org/officeDocument/2006/relationships/worksheet" Target="worksheets/sheet16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3.xml"/><Relationship Id="rId23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2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Выручка за март</a:t>
            </a:r>
          </a:p>
        </c:rich>
      </c:tx>
      <c:layout/>
      <c:overlay val="1"/>
    </c:title>
    <c:view3D>
      <c:rAngAx val="1"/>
    </c:view3D>
    <c:floor>
      <c:spPr>
        <a:solidFill>
          <a:schemeClr val="bg1">
            <a:lumMod val="65000"/>
          </a:schemeClr>
        </a:solidFill>
      </c:spPr>
    </c:floor>
    <c:sideWall>
      <c:spPr>
        <a:solidFill>
          <a:schemeClr val="bg1">
            <a:lumMod val="75000"/>
            <a:alpha val="65000"/>
          </a:schemeClr>
        </a:solidFill>
        <a:effectLst>
          <a:outerShdw blurRad="50800" dist="50800" dir="5400000" algn="ctr" rotWithShape="0">
            <a:srgbClr val="000000"/>
          </a:outerShdw>
        </a:effectLst>
      </c:spPr>
    </c:sideWall>
    <c:backWall>
      <c:spPr>
        <a:solidFill>
          <a:schemeClr val="bg1">
            <a:lumMod val="85000"/>
            <a:alpha val="65000"/>
          </a:schemeClr>
        </a:solidFill>
        <a:effectLst>
          <a:outerShdw blurRad="50800" dist="50800" dir="5400000" algn="ctr" rotWithShape="0">
            <a:srgbClr val="000000"/>
          </a:outerShdw>
        </a:effectLst>
      </c:spPr>
    </c:backWall>
    <c:plotArea>
      <c:layout>
        <c:manualLayout>
          <c:layoutTarget val="inner"/>
          <c:xMode val="edge"/>
          <c:yMode val="edge"/>
          <c:x val="6.6316111757014184E-2"/>
          <c:y val="2.5262923288167476E-2"/>
          <c:w val="0.87012157830150005"/>
          <c:h val="0.90902359496746743"/>
        </c:manualLayout>
      </c:layout>
      <c:bar3DChart>
        <c:barDir val="col"/>
        <c:grouping val="stacked"/>
        <c:ser>
          <c:idx val="0"/>
          <c:order val="0"/>
          <c:dPt>
            <c:idx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0.18369209943173137"/>
                </c:manualLayout>
              </c:layout>
              <c:showVal val="1"/>
            </c:dLbl>
            <c:dLbl>
              <c:idx val="1"/>
              <c:layout>
                <c:manualLayout>
                  <c:x val="1.3657704165739575E-3"/>
                  <c:y val="-0.1732550483276557"/>
                </c:manualLayout>
              </c:layout>
              <c:showVal val="1"/>
            </c:dLbl>
            <c:dLbl>
              <c:idx val="2"/>
              <c:layout>
                <c:manualLayout>
                  <c:x val="1.3657704165740076E-3"/>
                  <c:y val="-0.26927591848515159"/>
                </c:manualLayout>
              </c:layout>
              <c:showVal val="1"/>
            </c:dLbl>
            <c:dLbl>
              <c:idx val="3"/>
              <c:layout>
                <c:manualLayout>
                  <c:x val="1.3657704165739576E-2"/>
                  <c:y val="-0.43835614637117709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0.13150684391135303"/>
                </c:manualLayout>
              </c:layout>
              <c:showVal val="1"/>
            </c:dLbl>
            <c:dLbl>
              <c:idx val="5"/>
              <c:layout>
                <c:manualLayout>
                  <c:x val="6.8288520828697881E-3"/>
                  <c:y val="-0.34651009665531146"/>
                </c:manualLayout>
              </c:layout>
              <c:showVal val="1"/>
            </c:dLbl>
            <c:dLbl>
              <c:idx val="6"/>
              <c:layout>
                <c:manualLayout>
                  <c:x val="8.1946224994437454E-3"/>
                  <c:y val="-0.12941943369053802"/>
                </c:manualLayout>
              </c:layout>
              <c:showVal val="1"/>
            </c:dLbl>
            <c:showVal val="1"/>
          </c:dLbls>
          <c:cat>
            <c:strRef>
              <c:f>Конфеты!$A$4:$A$10</c:f>
              <c:strCache>
                <c:ptCount val="7"/>
                <c:pt idx="0">
                  <c:v>Аленка</c:v>
                </c:pt>
                <c:pt idx="1">
                  <c:v>Вдохновение</c:v>
                </c:pt>
                <c:pt idx="2">
                  <c:v>Совершенство</c:v>
                </c:pt>
                <c:pt idx="3">
                  <c:v>Сударушка</c:v>
                </c:pt>
                <c:pt idx="4">
                  <c:v>Путешествие</c:v>
                </c:pt>
                <c:pt idx="5">
                  <c:v>Бабаевский</c:v>
                </c:pt>
                <c:pt idx="6">
                  <c:v>Российский</c:v>
                </c:pt>
              </c:strCache>
            </c:strRef>
          </c:cat>
          <c:val>
            <c:numRef>
              <c:f>Конфеты!$H$4:$H$10</c:f>
              <c:numCache>
                <c:formatCode>General</c:formatCode>
                <c:ptCount val="7"/>
                <c:pt idx="0">
                  <c:v>490</c:v>
                </c:pt>
                <c:pt idx="1">
                  <c:v>420</c:v>
                </c:pt>
                <c:pt idx="2">
                  <c:v>728</c:v>
                </c:pt>
                <c:pt idx="3">
                  <c:v>1300</c:v>
                </c:pt>
                <c:pt idx="4">
                  <c:v>280</c:v>
                </c:pt>
                <c:pt idx="5">
                  <c:v>1008</c:v>
                </c:pt>
                <c:pt idx="6">
                  <c:v>288</c:v>
                </c:pt>
              </c:numCache>
            </c:numRef>
          </c:val>
        </c:ser>
        <c:dLbls>
          <c:showVal val="1"/>
        </c:dLbls>
        <c:shape val="cone"/>
        <c:axId val="67140992"/>
        <c:axId val="67155072"/>
        <c:axId val="0"/>
      </c:bar3DChart>
      <c:catAx>
        <c:axId val="67140992"/>
        <c:scaling>
          <c:orientation val="minMax"/>
        </c:scaling>
        <c:axPos val="b"/>
        <c:tickLblPos val="nextTo"/>
        <c:crossAx val="67155072"/>
        <c:crosses val="autoZero"/>
        <c:auto val="1"/>
        <c:lblAlgn val="ctr"/>
        <c:lblOffset val="100"/>
      </c:catAx>
      <c:valAx>
        <c:axId val="67155072"/>
        <c:scaling>
          <c:orientation val="minMax"/>
        </c:scaling>
        <c:axPos val="l"/>
        <c:majorGridlines/>
        <c:numFmt formatCode="General" sourceLinked="1"/>
        <c:tickLblPos val="nextTo"/>
        <c:crossAx val="67140992"/>
        <c:crosses val="autoZero"/>
        <c:crossBetween val="between"/>
      </c:valAx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Таблица умножения</a:t>
            </a:r>
          </a:p>
        </c:rich>
      </c:tx>
      <c:overlay val="1"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'таблица умножения'!$A$2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умножения'!$B$2:$I$2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</c:numCache>
            </c:numRef>
          </c:val>
        </c:ser>
        <c:ser>
          <c:idx val="1"/>
          <c:order val="1"/>
          <c:tx>
            <c:strRef>
              <c:f>'таблица умножения'!$A$3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умножения'!$B$3:$I$3</c:f>
              <c:numCache>
                <c:formatCode>General</c:formatCode>
                <c:ptCount val="8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21</c:v>
                </c:pt>
                <c:pt idx="6">
                  <c:v>24</c:v>
                </c:pt>
                <c:pt idx="7">
                  <c:v>27</c:v>
                </c:pt>
              </c:numCache>
            </c:numRef>
          </c:val>
        </c:ser>
        <c:ser>
          <c:idx val="2"/>
          <c:order val="2"/>
          <c:tx>
            <c:strRef>
              <c:f>'таблица умножения'!$A$4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умножения'!$B$4:$I$4</c:f>
              <c:numCache>
                <c:formatCode>General</c:formatCode>
                <c:ptCount val="8"/>
                <c:pt idx="0">
                  <c:v>8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32</c:v>
                </c:pt>
                <c:pt idx="7">
                  <c:v>36</c:v>
                </c:pt>
              </c:numCache>
            </c:numRef>
          </c:val>
        </c:ser>
        <c:ser>
          <c:idx val="3"/>
          <c:order val="3"/>
          <c:tx>
            <c:strRef>
              <c:f>'таблица умножения'!$A$5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умножения'!$B$5:$I$5</c:f>
              <c:numCache>
                <c:formatCode>General</c:formatCode>
                <c:ptCount val="8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</c:numCache>
            </c:numRef>
          </c:val>
        </c:ser>
        <c:ser>
          <c:idx val="4"/>
          <c:order val="4"/>
          <c:tx>
            <c:strRef>
              <c:f>'таблица умножения'!$A$6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умножения'!$B$6:$I$6</c:f>
              <c:numCache>
                <c:formatCode>General</c:formatCode>
                <c:ptCount val="8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</c:numCache>
            </c:numRef>
          </c:val>
        </c:ser>
        <c:ser>
          <c:idx val="5"/>
          <c:order val="5"/>
          <c:tx>
            <c:strRef>
              <c:f>'таблица умножения'!$A$7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умножения'!$B$7:$I$7</c:f>
              <c:numCache>
                <c:formatCode>General</c:formatCode>
                <c:ptCount val="8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</c:numCache>
            </c:numRef>
          </c:val>
        </c:ser>
        <c:ser>
          <c:idx val="6"/>
          <c:order val="6"/>
          <c:tx>
            <c:strRef>
              <c:f>'таблица умножения'!$A$8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умножения'!$B$8:$I$8</c:f>
              <c:numCache>
                <c:formatCode>General</c:formatCode>
                <c:ptCount val="8"/>
                <c:pt idx="0">
                  <c:v>16</c:v>
                </c:pt>
                <c:pt idx="1">
                  <c:v>24</c:v>
                </c:pt>
                <c:pt idx="2">
                  <c:v>32</c:v>
                </c:pt>
                <c:pt idx="3">
                  <c:v>40</c:v>
                </c:pt>
                <c:pt idx="4">
                  <c:v>48</c:v>
                </c:pt>
                <c:pt idx="5">
                  <c:v>56</c:v>
                </c:pt>
                <c:pt idx="6">
                  <c:v>64</c:v>
                </c:pt>
                <c:pt idx="7">
                  <c:v>72</c:v>
                </c:pt>
              </c:numCache>
            </c:numRef>
          </c:val>
        </c:ser>
        <c:ser>
          <c:idx val="7"/>
          <c:order val="7"/>
          <c:tx>
            <c:strRef>
              <c:f>'таблица умножения'!$A$9</c:f>
              <c:strCache>
                <c:ptCount val="1"/>
                <c:pt idx="0">
                  <c:v>9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умножения'!$B$9:$I$9</c:f>
              <c:numCache>
                <c:formatCode>General</c:formatCode>
                <c:ptCount val="8"/>
                <c:pt idx="0">
                  <c:v>18</c:v>
                </c:pt>
                <c:pt idx="1">
                  <c:v>27</c:v>
                </c:pt>
                <c:pt idx="2">
                  <c:v>36</c:v>
                </c:pt>
                <c:pt idx="3">
                  <c:v>45</c:v>
                </c:pt>
                <c:pt idx="4">
                  <c:v>54</c:v>
                </c:pt>
                <c:pt idx="5">
                  <c:v>63</c:v>
                </c:pt>
                <c:pt idx="6">
                  <c:v>72</c:v>
                </c:pt>
                <c:pt idx="7">
                  <c:v>81</c:v>
                </c:pt>
              </c:numCache>
            </c:numRef>
          </c:val>
        </c:ser>
        <c:shape val="cylinder"/>
        <c:axId val="79755904"/>
        <c:axId val="79761792"/>
        <c:axId val="0"/>
      </c:bar3DChart>
      <c:catAx>
        <c:axId val="79755904"/>
        <c:scaling>
          <c:orientation val="minMax"/>
        </c:scaling>
        <c:axPos val="b"/>
        <c:numFmt formatCode="General" sourceLinked="1"/>
        <c:tickLblPos val="nextTo"/>
        <c:crossAx val="79761792"/>
        <c:crosses val="autoZero"/>
        <c:auto val="1"/>
        <c:lblAlgn val="ctr"/>
        <c:lblOffset val="100"/>
      </c:catAx>
      <c:valAx>
        <c:axId val="79761792"/>
        <c:scaling>
          <c:orientation val="minMax"/>
        </c:scaling>
        <c:axPos val="l"/>
        <c:majorGridlines/>
        <c:numFmt formatCode="General" sourceLinked="1"/>
        <c:tickLblPos val="nextTo"/>
        <c:crossAx val="7975590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95250"/>
    <xdr:ext cx="9298781" cy="598884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-190500"/>
    <xdr:ext cx="9310688" cy="615553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C21" sqref="C21"/>
    </sheetView>
  </sheetViews>
  <sheetFormatPr defaultRowHeight="15"/>
  <cols>
    <col min="1" max="1" width="15.42578125" customWidth="1"/>
    <col min="2" max="2" width="11.140625" customWidth="1"/>
    <col min="3" max="7" width="15.42578125" customWidth="1"/>
  </cols>
  <sheetData>
    <row r="1" spans="1:7" s="2" customFormat="1" ht="21">
      <c r="B1" s="1"/>
      <c r="C1" s="1"/>
      <c r="D1" s="3" t="s">
        <v>0</v>
      </c>
      <c r="E1" s="1"/>
      <c r="F1" s="1"/>
    </row>
    <row r="2" spans="1:7">
      <c r="A2" s="6" t="s">
        <v>1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</row>
    <row r="3" spans="1:7">
      <c r="A3" s="4" t="s">
        <v>2</v>
      </c>
      <c r="B3" s="4">
        <v>4000</v>
      </c>
      <c r="C3" s="4">
        <f>B3*25%</f>
        <v>1000</v>
      </c>
      <c r="D3" s="4">
        <f>(B3+C3)*15%</f>
        <v>750</v>
      </c>
      <c r="E3" s="4">
        <f>B3+C3+D3</f>
        <v>5750</v>
      </c>
      <c r="F3" s="4">
        <f>E3*13%</f>
        <v>747.5</v>
      </c>
      <c r="G3" s="5">
        <f>E3-F3</f>
        <v>5002.5</v>
      </c>
    </row>
    <row r="4" spans="1:7">
      <c r="A4" s="4" t="s">
        <v>3</v>
      </c>
      <c r="B4" s="4">
        <v>3500</v>
      </c>
      <c r="C4" s="4">
        <f t="shared" ref="C4:C7" si="0">B4*25%</f>
        <v>875</v>
      </c>
      <c r="D4" s="5">
        <f t="shared" ref="D4:D7" si="1">(B4+C4)*15%</f>
        <v>656.25</v>
      </c>
      <c r="E4" s="5">
        <f t="shared" ref="E4:E7" si="2">B4+C4+D4</f>
        <v>5031.25</v>
      </c>
      <c r="F4" s="5">
        <f t="shared" ref="F4:F7" si="3">E4*13%</f>
        <v>654.0625</v>
      </c>
      <c r="G4" s="5">
        <f t="shared" ref="G4:G7" si="4">E4-F4</f>
        <v>4377.1875</v>
      </c>
    </row>
    <row r="5" spans="1:7">
      <c r="A5" s="4" t="s">
        <v>4</v>
      </c>
      <c r="B5" s="4">
        <v>6000</v>
      </c>
      <c r="C5" s="4">
        <f t="shared" si="0"/>
        <v>1500</v>
      </c>
      <c r="D5" s="4">
        <f t="shared" si="1"/>
        <v>1125</v>
      </c>
      <c r="E5" s="4">
        <f t="shared" si="2"/>
        <v>8625</v>
      </c>
      <c r="F5" s="4">
        <f t="shared" si="3"/>
        <v>1121.25</v>
      </c>
      <c r="G5" s="5">
        <f t="shared" si="4"/>
        <v>7503.75</v>
      </c>
    </row>
    <row r="6" spans="1:7">
      <c r="A6" s="4" t="s">
        <v>5</v>
      </c>
      <c r="B6" s="4">
        <v>4500</v>
      </c>
      <c r="C6" s="4">
        <f t="shared" si="0"/>
        <v>1125</v>
      </c>
      <c r="D6" s="4">
        <f t="shared" si="1"/>
        <v>843.75</v>
      </c>
      <c r="E6" s="4">
        <f t="shared" si="2"/>
        <v>6468.75</v>
      </c>
      <c r="F6" s="5">
        <f t="shared" si="3"/>
        <v>840.9375</v>
      </c>
      <c r="G6" s="5">
        <f t="shared" si="4"/>
        <v>5627.8125</v>
      </c>
    </row>
    <row r="7" spans="1:7">
      <c r="A7" s="4" t="s">
        <v>6</v>
      </c>
      <c r="B7" s="4">
        <v>3000</v>
      </c>
      <c r="C7" s="4">
        <f t="shared" si="0"/>
        <v>750</v>
      </c>
      <c r="D7" s="4">
        <f t="shared" si="1"/>
        <v>562.5</v>
      </c>
      <c r="E7" s="4">
        <f t="shared" si="2"/>
        <v>4312.5</v>
      </c>
      <c r="F7" s="4">
        <f t="shared" si="3"/>
        <v>560.625</v>
      </c>
      <c r="G7" s="5">
        <f t="shared" si="4"/>
        <v>3751.875</v>
      </c>
    </row>
    <row r="8" spans="1:7">
      <c r="A8" s="4" t="s">
        <v>7</v>
      </c>
      <c r="B8" s="4"/>
      <c r="C8" s="4"/>
      <c r="D8" s="4"/>
      <c r="E8" s="4"/>
      <c r="F8" s="4"/>
      <c r="G8" s="5">
        <f>SUM(G3:G7)</f>
        <v>26263.125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zoomScale="130" zoomScaleNormal="130" workbookViewId="0">
      <selection activeCell="F4" sqref="F4"/>
    </sheetView>
  </sheetViews>
  <sheetFormatPr defaultRowHeight="15"/>
  <cols>
    <col min="1" max="1" width="15.28515625" customWidth="1"/>
    <col min="4" max="4" width="10.28515625" customWidth="1"/>
    <col min="10" max="10" width="9.140625" customWidth="1"/>
  </cols>
  <sheetData>
    <row r="1" spans="1:7" ht="18.75">
      <c r="A1" s="94" t="s">
        <v>14</v>
      </c>
      <c r="B1" s="95"/>
      <c r="C1" s="95"/>
      <c r="D1" s="95"/>
      <c r="E1" s="95"/>
      <c r="F1" s="95"/>
      <c r="G1" s="96"/>
    </row>
    <row r="2" spans="1:7" ht="26.25">
      <c r="A2" s="100" t="s">
        <v>16</v>
      </c>
      <c r="B2" s="97" t="s">
        <v>15</v>
      </c>
      <c r="C2" s="98"/>
      <c r="D2" s="98"/>
      <c r="E2" s="98"/>
      <c r="F2" s="98"/>
      <c r="G2" s="99"/>
    </row>
    <row r="3" spans="1:7">
      <c r="A3" s="101"/>
      <c r="B3" s="103" t="s">
        <v>22</v>
      </c>
      <c r="C3" s="104"/>
      <c r="D3" s="105"/>
      <c r="E3" s="106" t="s">
        <v>23</v>
      </c>
      <c r="F3" s="107"/>
      <c r="G3" s="108"/>
    </row>
    <row r="4" spans="1:7" ht="17.25">
      <c r="A4" s="102"/>
      <c r="B4" s="7" t="s">
        <v>24</v>
      </c>
      <c r="C4" s="7" t="s">
        <v>48</v>
      </c>
      <c r="D4" s="7" t="s">
        <v>25</v>
      </c>
      <c r="E4" s="7" t="s">
        <v>24</v>
      </c>
      <c r="F4" s="7" t="s">
        <v>48</v>
      </c>
      <c r="G4" s="7" t="s">
        <v>25</v>
      </c>
    </row>
    <row r="5" spans="1:7">
      <c r="A5" s="10" t="s">
        <v>17</v>
      </c>
      <c r="B5" s="7">
        <v>0.3</v>
      </c>
      <c r="C5" s="7">
        <v>7.0000000000000007E-2</v>
      </c>
      <c r="D5" s="8">
        <v>40</v>
      </c>
      <c r="E5" s="7">
        <f>B5*10</f>
        <v>3</v>
      </c>
      <c r="F5" s="7">
        <f>C5*10</f>
        <v>0.70000000000000007</v>
      </c>
      <c r="G5" s="7">
        <f>D5*10</f>
        <v>400</v>
      </c>
    </row>
    <row r="6" spans="1:7">
      <c r="A6" s="10" t="s">
        <v>18</v>
      </c>
      <c r="B6" s="8">
        <v>2</v>
      </c>
      <c r="C6" s="7">
        <v>0.02</v>
      </c>
      <c r="D6" s="8">
        <v>7</v>
      </c>
      <c r="E6" s="7">
        <f t="shared" ref="E6:E8" si="0">B6*10</f>
        <v>20</v>
      </c>
      <c r="F6" s="7">
        <f t="shared" ref="F6:F8" si="1">C6*10</f>
        <v>0.2</v>
      </c>
      <c r="G6" s="7">
        <f t="shared" ref="G6:G8" si="2">D6*10</f>
        <v>70</v>
      </c>
    </row>
    <row r="7" spans="1:7">
      <c r="A7" s="10" t="s">
        <v>19</v>
      </c>
      <c r="B7" s="7">
        <v>0.1</v>
      </c>
      <c r="C7" s="7">
        <v>0.03</v>
      </c>
      <c r="D7" s="8">
        <v>5</v>
      </c>
      <c r="E7" s="7">
        <f t="shared" si="0"/>
        <v>1</v>
      </c>
      <c r="F7" s="7">
        <f t="shared" si="1"/>
        <v>0.3</v>
      </c>
      <c r="G7" s="7">
        <f t="shared" si="2"/>
        <v>50</v>
      </c>
    </row>
    <row r="8" spans="1:7">
      <c r="A8" s="10" t="s">
        <v>20</v>
      </c>
      <c r="B8" s="7">
        <v>0.1</v>
      </c>
      <c r="C8" s="7">
        <v>0.05</v>
      </c>
      <c r="D8" s="8">
        <v>7</v>
      </c>
      <c r="E8" s="7">
        <f t="shared" si="0"/>
        <v>1</v>
      </c>
      <c r="F8" s="7">
        <f t="shared" si="1"/>
        <v>0.5</v>
      </c>
      <c r="G8" s="7">
        <f t="shared" si="2"/>
        <v>70</v>
      </c>
    </row>
    <row r="9" spans="1:7">
      <c r="A9" s="10" t="s">
        <v>21</v>
      </c>
      <c r="B9" s="91"/>
      <c r="C9" s="92"/>
      <c r="D9" s="93"/>
      <c r="E9" s="7"/>
      <c r="F9" s="7"/>
      <c r="G9" s="7"/>
    </row>
  </sheetData>
  <mergeCells count="6">
    <mergeCell ref="B9:D9"/>
    <mergeCell ref="A1:G1"/>
    <mergeCell ref="B2:G2"/>
    <mergeCell ref="A2:A4"/>
    <mergeCell ref="B3:D3"/>
    <mergeCell ref="E3:G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H4" activeCellId="1" sqref="A4:A10 H4:H10"/>
    </sheetView>
  </sheetViews>
  <sheetFormatPr defaultRowHeight="15"/>
  <cols>
    <col min="1" max="1" width="18.7109375" customWidth="1"/>
    <col min="2" max="2" width="11" customWidth="1"/>
    <col min="3" max="8" width="12.42578125" customWidth="1"/>
  </cols>
  <sheetData>
    <row r="1" spans="1:8" ht="25.5" customHeight="1" thickBot="1">
      <c r="A1" s="114" t="s">
        <v>26</v>
      </c>
      <c r="B1" s="114"/>
      <c r="C1" s="114"/>
      <c r="D1" s="114"/>
      <c r="E1" s="114"/>
      <c r="F1" s="114"/>
      <c r="G1" s="114"/>
      <c r="H1" s="114"/>
    </row>
    <row r="2" spans="1:8" ht="25.5" customHeight="1">
      <c r="A2" s="115" t="s">
        <v>16</v>
      </c>
      <c r="B2" s="115" t="s">
        <v>27</v>
      </c>
      <c r="C2" s="117" t="s">
        <v>28</v>
      </c>
      <c r="D2" s="118"/>
      <c r="E2" s="119"/>
      <c r="F2" s="118" t="s">
        <v>29</v>
      </c>
      <c r="G2" s="118"/>
      <c r="H2" s="119"/>
    </row>
    <row r="3" spans="1:8" ht="18" customHeight="1" thickBot="1">
      <c r="A3" s="116"/>
      <c r="B3" s="116"/>
      <c r="C3" s="20" t="s">
        <v>30</v>
      </c>
      <c r="D3" s="17" t="s">
        <v>31</v>
      </c>
      <c r="E3" s="18" t="s">
        <v>32</v>
      </c>
      <c r="F3" s="19" t="s">
        <v>30</v>
      </c>
      <c r="G3" s="17" t="s">
        <v>31</v>
      </c>
      <c r="H3" s="18" t="s">
        <v>32</v>
      </c>
    </row>
    <row r="4" spans="1:8" ht="25.5" customHeight="1">
      <c r="A4" s="26" t="s">
        <v>33</v>
      </c>
      <c r="B4" s="29">
        <v>14</v>
      </c>
      <c r="C4" s="21">
        <v>198</v>
      </c>
      <c r="D4" s="13">
        <v>100</v>
      </c>
      <c r="E4" s="16">
        <v>35</v>
      </c>
      <c r="F4" s="32">
        <f>B4*C4</f>
        <v>2772</v>
      </c>
      <c r="G4" s="33">
        <f>D4*D4</f>
        <v>10000</v>
      </c>
      <c r="H4" s="34">
        <f>B4*E4</f>
        <v>490</v>
      </c>
    </row>
    <row r="5" spans="1:8" ht="25.5" customHeight="1">
      <c r="A5" s="27" t="s">
        <v>34</v>
      </c>
      <c r="B5" s="30">
        <v>28</v>
      </c>
      <c r="C5" s="22">
        <v>15</v>
      </c>
      <c r="D5" s="7">
        <v>60</v>
      </c>
      <c r="E5" s="15">
        <v>15</v>
      </c>
      <c r="F5" s="22">
        <f t="shared" ref="F5:F10" si="0">B5*C5</f>
        <v>420</v>
      </c>
      <c r="G5" s="7">
        <f t="shared" ref="G5:G10" si="1">D5*D5</f>
        <v>3600</v>
      </c>
      <c r="H5" s="15">
        <f t="shared" ref="H5:H10" si="2">B5*E5</f>
        <v>420</v>
      </c>
    </row>
    <row r="6" spans="1:8" ht="25.5" customHeight="1">
      <c r="A6" s="27" t="s">
        <v>35</v>
      </c>
      <c r="B6" s="30">
        <v>13</v>
      </c>
      <c r="C6" s="22">
        <v>150</v>
      </c>
      <c r="D6" s="7">
        <v>105</v>
      </c>
      <c r="E6" s="15">
        <v>56</v>
      </c>
      <c r="F6" s="22">
        <f t="shared" si="0"/>
        <v>1950</v>
      </c>
      <c r="G6" s="7">
        <f t="shared" si="1"/>
        <v>11025</v>
      </c>
      <c r="H6" s="15">
        <f t="shared" si="2"/>
        <v>728</v>
      </c>
    </row>
    <row r="7" spans="1:8" ht="25.5" customHeight="1">
      <c r="A7" s="27" t="s">
        <v>36</v>
      </c>
      <c r="B7" s="30">
        <v>13</v>
      </c>
      <c r="C7" s="22">
        <v>123</v>
      </c>
      <c r="D7" s="7">
        <v>58</v>
      </c>
      <c r="E7" s="15">
        <v>100</v>
      </c>
      <c r="F7" s="22">
        <f t="shared" si="0"/>
        <v>1599</v>
      </c>
      <c r="G7" s="7">
        <f t="shared" si="1"/>
        <v>3364</v>
      </c>
      <c r="H7" s="15">
        <f t="shared" si="2"/>
        <v>1300</v>
      </c>
    </row>
    <row r="8" spans="1:8" ht="25.5" customHeight="1">
      <c r="A8" s="27" t="s">
        <v>37</v>
      </c>
      <c r="B8" s="30">
        <v>14</v>
      </c>
      <c r="C8" s="22">
        <v>60</v>
      </c>
      <c r="D8" s="7">
        <v>37</v>
      </c>
      <c r="E8" s="15">
        <v>20</v>
      </c>
      <c r="F8" s="22">
        <f t="shared" si="0"/>
        <v>840</v>
      </c>
      <c r="G8" s="7">
        <f t="shared" si="1"/>
        <v>1369</v>
      </c>
      <c r="H8" s="15">
        <f t="shared" si="2"/>
        <v>280</v>
      </c>
    </row>
    <row r="9" spans="1:8" ht="25.5" customHeight="1">
      <c r="A9" s="27" t="s">
        <v>38</v>
      </c>
      <c r="B9" s="30">
        <v>18</v>
      </c>
      <c r="C9" s="22">
        <v>45</v>
      </c>
      <c r="D9" s="7">
        <v>45</v>
      </c>
      <c r="E9" s="15">
        <v>56</v>
      </c>
      <c r="F9" s="22">
        <f t="shared" si="0"/>
        <v>810</v>
      </c>
      <c r="G9" s="7">
        <f t="shared" si="1"/>
        <v>2025</v>
      </c>
      <c r="H9" s="15">
        <f t="shared" si="2"/>
        <v>1008</v>
      </c>
    </row>
    <row r="10" spans="1:8" ht="25.5" customHeight="1" thickBot="1">
      <c r="A10" s="28" t="s">
        <v>39</v>
      </c>
      <c r="B10" s="31">
        <v>12</v>
      </c>
      <c r="C10" s="23">
        <v>269</v>
      </c>
      <c r="D10" s="24">
        <v>149</v>
      </c>
      <c r="E10" s="25">
        <v>24</v>
      </c>
      <c r="F10" s="23">
        <f t="shared" si="0"/>
        <v>3228</v>
      </c>
      <c r="G10" s="24">
        <f t="shared" si="1"/>
        <v>22201</v>
      </c>
      <c r="H10" s="25">
        <f t="shared" si="2"/>
        <v>288</v>
      </c>
    </row>
    <row r="11" spans="1:8" ht="24" customHeight="1" thickBot="1">
      <c r="A11" s="109" t="s">
        <v>40</v>
      </c>
      <c r="B11" s="110"/>
      <c r="C11" s="110"/>
      <c r="D11" s="110"/>
      <c r="E11" s="111"/>
      <c r="F11" s="112">
        <f>SUM(F4:F10)</f>
        <v>11619</v>
      </c>
      <c r="G11" s="112"/>
      <c r="H11" s="113"/>
    </row>
  </sheetData>
  <mergeCells count="7">
    <mergeCell ref="A11:E11"/>
    <mergeCell ref="F11:H11"/>
    <mergeCell ref="A1:H1"/>
    <mergeCell ref="A2:A3"/>
    <mergeCell ref="B2:B3"/>
    <mergeCell ref="C2:E2"/>
    <mergeCell ref="F2:H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"/>
  <sheetViews>
    <sheetView topLeftCell="A4" workbookViewId="0">
      <selection activeCell="E24" sqref="E24"/>
    </sheetView>
  </sheetViews>
  <sheetFormatPr defaultRowHeight="15"/>
  <cols>
    <col min="1" max="1" width="19.85546875" customWidth="1"/>
    <col min="2" max="4" width="15.28515625" customWidth="1"/>
    <col min="5" max="5" width="18.85546875" customWidth="1"/>
  </cols>
  <sheetData>
    <row r="1" spans="1:5" s="1" customFormat="1" ht="52.5" customHeight="1">
      <c r="A1" s="122" t="s">
        <v>47</v>
      </c>
      <c r="B1" s="123"/>
      <c r="C1" s="123"/>
      <c r="D1" s="123"/>
      <c r="E1" s="124"/>
    </row>
    <row r="2" spans="1:5" ht="58.5" customHeight="1">
      <c r="A2" s="125" t="s">
        <v>42</v>
      </c>
      <c r="B2" s="125" t="s">
        <v>43</v>
      </c>
      <c r="C2" s="127" t="s">
        <v>41</v>
      </c>
      <c r="D2" s="124"/>
      <c r="E2" s="125" t="s">
        <v>46</v>
      </c>
    </row>
    <row r="3" spans="1:5" ht="58.5" customHeight="1">
      <c r="A3" s="126"/>
      <c r="B3" s="126"/>
      <c r="C3" s="35" t="s">
        <v>44</v>
      </c>
      <c r="D3" s="35" t="s">
        <v>45</v>
      </c>
      <c r="E3" s="126"/>
    </row>
    <row r="4" spans="1:5" ht="20.25" customHeight="1">
      <c r="A4" s="9">
        <v>1</v>
      </c>
      <c r="B4" s="9">
        <v>2</v>
      </c>
      <c r="C4" s="9">
        <v>3</v>
      </c>
      <c r="D4" s="9">
        <v>4</v>
      </c>
      <c r="E4" s="9">
        <v>5</v>
      </c>
    </row>
    <row r="5" spans="1:5" ht="20.25" customHeight="1">
      <c r="A5" s="36" t="s">
        <v>49</v>
      </c>
      <c r="B5" s="9">
        <v>2998</v>
      </c>
      <c r="C5" s="9">
        <v>2998</v>
      </c>
      <c r="D5" s="7"/>
      <c r="E5" s="9" t="s">
        <v>53</v>
      </c>
    </row>
    <row r="6" spans="1:5" ht="20.25" customHeight="1">
      <c r="A6" s="9" t="s">
        <v>50</v>
      </c>
      <c r="B6" s="9">
        <v>2998</v>
      </c>
      <c r="C6" s="9">
        <v>2998</v>
      </c>
      <c r="D6" s="7">
        <f>B6-C6</f>
        <v>0</v>
      </c>
      <c r="E6" s="9" t="s">
        <v>54</v>
      </c>
    </row>
    <row r="7" spans="1:5" ht="20.25" customHeight="1">
      <c r="A7" s="9" t="s">
        <v>51</v>
      </c>
      <c r="B7" s="9">
        <v>2998</v>
      </c>
      <c r="C7" s="9">
        <v>809</v>
      </c>
      <c r="D7" s="7">
        <f t="shared" ref="D7" si="0">B7-C7</f>
        <v>2189</v>
      </c>
      <c r="E7" s="9" t="s">
        <v>54</v>
      </c>
    </row>
    <row r="8" spans="1:5" ht="47.25" customHeight="1">
      <c r="A8" s="37" t="s">
        <v>52</v>
      </c>
      <c r="B8" s="9">
        <v>5900</v>
      </c>
      <c r="C8" s="9">
        <v>5880</v>
      </c>
      <c r="D8" s="7">
        <f>B8-C8</f>
        <v>20</v>
      </c>
      <c r="E8" s="4" t="s">
        <v>55</v>
      </c>
    </row>
    <row r="9" spans="1:5" s="14" customFormat="1" ht="20.25" customHeight="1">
      <c r="A9" s="39" t="s">
        <v>13</v>
      </c>
      <c r="B9" s="12">
        <f>SUM(B5:B8)</f>
        <v>14894</v>
      </c>
      <c r="C9" s="7">
        <f>SUM(C5:C8)</f>
        <v>12685</v>
      </c>
      <c r="D9" s="7">
        <f>SUM(D5:D8)</f>
        <v>2209</v>
      </c>
      <c r="E9" s="12"/>
    </row>
    <row r="10" spans="1:5" s="14" customFormat="1" ht="20.25" customHeight="1" thickBot="1">
      <c r="A10" s="14" t="s">
        <v>56</v>
      </c>
      <c r="C10" s="38"/>
      <c r="D10" s="121" t="s">
        <v>57</v>
      </c>
      <c r="E10" s="121"/>
    </row>
    <row r="11" spans="1:5" ht="20.25" customHeight="1">
      <c r="A11" s="14"/>
      <c r="B11" s="14"/>
      <c r="C11" s="120" t="s">
        <v>58</v>
      </c>
      <c r="D11" s="120"/>
      <c r="E11" s="14"/>
    </row>
    <row r="12" spans="1:5">
      <c r="A12" s="14"/>
      <c r="B12" s="14"/>
      <c r="C12" s="14"/>
      <c r="D12" s="14"/>
    </row>
  </sheetData>
  <mergeCells count="7">
    <mergeCell ref="C11:D11"/>
    <mergeCell ref="D10:E10"/>
    <mergeCell ref="A1:E1"/>
    <mergeCell ref="A2:A3"/>
    <mergeCell ref="B2:B3"/>
    <mergeCell ref="C2:D2"/>
    <mergeCell ref="E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C5" sqref="C5"/>
    </sheetView>
  </sheetViews>
  <sheetFormatPr defaultRowHeight="15"/>
  <cols>
    <col min="1" max="1" width="22.42578125" customWidth="1"/>
    <col min="2" max="2" width="10.140625" customWidth="1"/>
    <col min="3" max="6" width="16.7109375" customWidth="1"/>
  </cols>
  <sheetData>
    <row r="1" spans="1:6" s="40" customFormat="1" ht="25.5" customHeight="1">
      <c r="A1" s="129" t="s">
        <v>59</v>
      </c>
      <c r="B1" s="130"/>
      <c r="C1" s="130"/>
      <c r="D1" s="130"/>
      <c r="E1" s="130"/>
      <c r="F1" s="131"/>
    </row>
    <row r="2" spans="1:6" ht="33" customHeight="1">
      <c r="A2" s="132" t="s">
        <v>60</v>
      </c>
      <c r="B2" s="133"/>
      <c r="C2" s="134" t="s">
        <v>62</v>
      </c>
      <c r="D2" s="134" t="s">
        <v>63</v>
      </c>
      <c r="E2" s="134" t="s">
        <v>64</v>
      </c>
      <c r="F2" s="134" t="s">
        <v>65</v>
      </c>
    </row>
    <row r="3" spans="1:6" ht="33" customHeight="1">
      <c r="A3" s="41" t="s">
        <v>16</v>
      </c>
      <c r="B3" s="41" t="s">
        <v>61</v>
      </c>
      <c r="C3" s="135"/>
      <c r="D3" s="135"/>
      <c r="E3" s="135"/>
      <c r="F3" s="135"/>
    </row>
    <row r="4" spans="1:6" s="42" customFormat="1" ht="25.5" customHeight="1">
      <c r="A4" s="43">
        <v>1</v>
      </c>
      <c r="B4" s="43" t="s">
        <v>66</v>
      </c>
      <c r="C4" s="43" t="s">
        <v>67</v>
      </c>
      <c r="D4" s="43" t="s">
        <v>68</v>
      </c>
      <c r="E4" s="43" t="s">
        <v>69</v>
      </c>
      <c r="F4" s="43" t="s">
        <v>70</v>
      </c>
    </row>
    <row r="5" spans="1:6" ht="25.5" customHeight="1">
      <c r="A5" s="9" t="s">
        <v>71</v>
      </c>
      <c r="B5" s="7">
        <v>1</v>
      </c>
      <c r="C5" s="9" t="s">
        <v>72</v>
      </c>
      <c r="D5" s="9">
        <v>1</v>
      </c>
      <c r="E5" s="9">
        <v>9800</v>
      </c>
      <c r="F5" s="9">
        <f>E5*1</f>
        <v>9800</v>
      </c>
    </row>
    <row r="6" spans="1:6" ht="25.5" customHeight="1">
      <c r="A6" s="7"/>
      <c r="B6" s="7"/>
      <c r="C6" s="9" t="s">
        <v>73</v>
      </c>
      <c r="D6" s="9">
        <v>2</v>
      </c>
      <c r="E6" s="9">
        <v>800</v>
      </c>
      <c r="F6" s="9">
        <f>E6*D6</f>
        <v>1600</v>
      </c>
    </row>
    <row r="7" spans="1:6" ht="25.5" customHeight="1">
      <c r="A7" s="7"/>
      <c r="B7" s="7"/>
      <c r="C7" s="9" t="s">
        <v>74</v>
      </c>
      <c r="D7" s="9">
        <v>1</v>
      </c>
      <c r="E7" s="9">
        <v>1400</v>
      </c>
      <c r="F7" s="9">
        <f>E7*D7</f>
        <v>1400</v>
      </c>
    </row>
    <row r="8" spans="1:6" ht="25.5" customHeight="1">
      <c r="A8" s="9" t="s">
        <v>76</v>
      </c>
      <c r="B8" s="7"/>
      <c r="C8" s="9" t="s">
        <v>75</v>
      </c>
      <c r="D8" s="9">
        <v>2</v>
      </c>
      <c r="E8" s="9">
        <v>5800</v>
      </c>
      <c r="F8" s="9">
        <f>E8*D8</f>
        <v>11600</v>
      </c>
    </row>
    <row r="9" spans="1:6" ht="25.5" customHeight="1">
      <c r="A9" s="94" t="s">
        <v>21</v>
      </c>
      <c r="B9" s="95"/>
      <c r="C9" s="96"/>
      <c r="D9" s="9">
        <f>SUM(D5:D8)</f>
        <v>6</v>
      </c>
      <c r="E9" s="9">
        <f>SUM(E5:E8)</f>
        <v>17800</v>
      </c>
      <c r="F9" s="9">
        <f>SUM(F5:F8)</f>
        <v>24400</v>
      </c>
    </row>
    <row r="10" spans="1:6" ht="25.5" customHeight="1">
      <c r="A10" s="11"/>
      <c r="B10" s="45"/>
      <c r="C10" s="11"/>
      <c r="D10" s="14"/>
      <c r="E10" s="11"/>
      <c r="F10" s="14"/>
    </row>
    <row r="11" spans="1:6" s="44" customFormat="1">
      <c r="A11" s="128" t="s">
        <v>77</v>
      </c>
      <c r="B11" s="128"/>
      <c r="C11" s="44" t="s">
        <v>78</v>
      </c>
      <c r="D11" s="46"/>
      <c r="E11" s="44" t="s">
        <v>79</v>
      </c>
      <c r="F11" s="47"/>
    </row>
  </sheetData>
  <mergeCells count="8">
    <mergeCell ref="A9:C9"/>
    <mergeCell ref="A11:B11"/>
    <mergeCell ref="A1:F1"/>
    <mergeCell ref="A2:B2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H11" sqref="H11"/>
    </sheetView>
  </sheetViews>
  <sheetFormatPr defaultRowHeight="15"/>
  <cols>
    <col min="1" max="1" width="7.140625" customWidth="1"/>
    <col min="2" max="2" width="8.42578125" customWidth="1"/>
    <col min="3" max="3" width="7.140625" customWidth="1"/>
    <col min="4" max="4" width="18.5703125" customWidth="1"/>
    <col min="5" max="5" width="19.28515625" customWidth="1"/>
    <col min="6" max="6" width="7.5703125" customWidth="1"/>
    <col min="7" max="7" width="21.7109375" customWidth="1"/>
    <col min="8" max="8" width="19" customWidth="1"/>
  </cols>
  <sheetData>
    <row r="1" spans="1:8" ht="28.5" customHeight="1">
      <c r="A1" s="139" t="s">
        <v>87</v>
      </c>
      <c r="B1" s="139" t="s">
        <v>88</v>
      </c>
      <c r="C1" s="106" t="s">
        <v>80</v>
      </c>
      <c r="D1" s="107"/>
      <c r="E1" s="108"/>
      <c r="F1" s="106" t="s">
        <v>81</v>
      </c>
      <c r="G1" s="107"/>
      <c r="H1" s="108"/>
    </row>
    <row r="2" spans="1:8" ht="28.5" customHeight="1">
      <c r="A2" s="137"/>
      <c r="B2" s="137"/>
      <c r="C2" s="140" t="s">
        <v>82</v>
      </c>
      <c r="D2" s="141"/>
      <c r="E2" s="142"/>
      <c r="F2" s="143" t="s">
        <v>83</v>
      </c>
      <c r="G2" s="141"/>
      <c r="H2" s="142"/>
    </row>
    <row r="3" spans="1:8" ht="32.25" customHeight="1">
      <c r="A3" s="137"/>
      <c r="B3" s="137"/>
      <c r="C3" s="144" t="s">
        <v>86</v>
      </c>
      <c r="D3" s="146" t="s">
        <v>84</v>
      </c>
      <c r="E3" s="7" t="s">
        <v>85</v>
      </c>
      <c r="F3" s="144" t="s">
        <v>86</v>
      </c>
      <c r="G3" s="146" t="s">
        <v>84</v>
      </c>
      <c r="H3" s="7" t="s">
        <v>85</v>
      </c>
    </row>
    <row r="4" spans="1:8" ht="32.25" customHeight="1">
      <c r="A4" s="138"/>
      <c r="B4" s="138"/>
      <c r="C4" s="145"/>
      <c r="D4" s="147"/>
      <c r="E4" s="7">
        <v>1700</v>
      </c>
      <c r="F4" s="145"/>
      <c r="G4" s="147"/>
      <c r="H4" s="7">
        <v>900</v>
      </c>
    </row>
    <row r="5" spans="1:8" ht="28.5" customHeight="1">
      <c r="A5" s="136">
        <v>40330</v>
      </c>
      <c r="B5" s="139" t="s">
        <v>113</v>
      </c>
      <c r="C5" s="9">
        <v>1</v>
      </c>
      <c r="D5" s="9" t="s">
        <v>109</v>
      </c>
      <c r="E5" s="9" t="s">
        <v>110</v>
      </c>
      <c r="F5" s="9">
        <v>1</v>
      </c>
      <c r="G5" s="9" t="s">
        <v>111</v>
      </c>
      <c r="H5" s="9" t="s">
        <v>112</v>
      </c>
    </row>
    <row r="6" spans="1:8" ht="28.5" customHeight="1">
      <c r="A6" s="137"/>
      <c r="B6" s="137"/>
      <c r="C6" s="9">
        <v>2</v>
      </c>
      <c r="D6" s="9" t="s">
        <v>109</v>
      </c>
      <c r="E6" s="9" t="s">
        <v>110</v>
      </c>
      <c r="F6" s="9">
        <v>2</v>
      </c>
      <c r="G6" s="9" t="s">
        <v>111</v>
      </c>
      <c r="H6" s="9" t="s">
        <v>112</v>
      </c>
    </row>
    <row r="7" spans="1:8" ht="28.5" customHeight="1">
      <c r="A7" s="137"/>
      <c r="B7" s="137"/>
      <c r="C7" s="9">
        <v>3</v>
      </c>
      <c r="D7" s="9" t="s">
        <v>109</v>
      </c>
      <c r="E7" s="9" t="s">
        <v>110</v>
      </c>
      <c r="F7" s="9">
        <v>3</v>
      </c>
      <c r="G7" s="9" t="s">
        <v>111</v>
      </c>
      <c r="H7" s="9" t="s">
        <v>112</v>
      </c>
    </row>
    <row r="8" spans="1:8" ht="28.5" customHeight="1">
      <c r="A8" s="137"/>
      <c r="B8" s="137"/>
      <c r="C8" s="9">
        <v>4</v>
      </c>
      <c r="D8" s="9" t="s">
        <v>109</v>
      </c>
      <c r="E8" s="9" t="s">
        <v>110</v>
      </c>
      <c r="F8" s="9">
        <v>4</v>
      </c>
      <c r="G8" s="9" t="s">
        <v>111</v>
      </c>
      <c r="H8" s="9" t="s">
        <v>112</v>
      </c>
    </row>
    <row r="9" spans="1:8" ht="28.5" customHeight="1">
      <c r="A9" s="137"/>
      <c r="B9" s="137"/>
      <c r="C9" s="9">
        <v>5</v>
      </c>
      <c r="D9" s="9" t="s">
        <v>109</v>
      </c>
      <c r="E9" s="9" t="s">
        <v>110</v>
      </c>
      <c r="F9" s="9">
        <v>5</v>
      </c>
      <c r="G9" s="9" t="s">
        <v>111</v>
      </c>
      <c r="H9" s="9" t="s">
        <v>112</v>
      </c>
    </row>
    <row r="10" spans="1:8" ht="28.5" customHeight="1">
      <c r="A10" s="137"/>
      <c r="B10" s="137"/>
      <c r="C10" s="9">
        <v>6</v>
      </c>
      <c r="D10" s="9" t="s">
        <v>109</v>
      </c>
      <c r="E10" s="9" t="s">
        <v>110</v>
      </c>
      <c r="F10" s="9">
        <v>6</v>
      </c>
      <c r="G10" s="9" t="s">
        <v>111</v>
      </c>
      <c r="H10" s="9" t="s">
        <v>112</v>
      </c>
    </row>
    <row r="11" spans="1:8" ht="28.5" customHeight="1">
      <c r="A11" s="138"/>
      <c r="B11" s="138"/>
      <c r="C11" s="9">
        <v>7</v>
      </c>
      <c r="D11" s="9" t="s">
        <v>109</v>
      </c>
      <c r="E11" s="9" t="s">
        <v>110</v>
      </c>
      <c r="F11" s="9">
        <v>7</v>
      </c>
      <c r="G11" s="9" t="s">
        <v>111</v>
      </c>
      <c r="H11" s="9" t="s">
        <v>112</v>
      </c>
    </row>
  </sheetData>
  <mergeCells count="12">
    <mergeCell ref="A5:A11"/>
    <mergeCell ref="B5:B11"/>
    <mergeCell ref="C1:E1"/>
    <mergeCell ref="F1:H1"/>
    <mergeCell ref="C2:E2"/>
    <mergeCell ref="F2:H2"/>
    <mergeCell ref="A1:A4"/>
    <mergeCell ref="B1:B4"/>
    <mergeCell ref="C3:C4"/>
    <mergeCell ref="D3:D4"/>
    <mergeCell ref="F3:F4"/>
    <mergeCell ref="G3:G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D3" activeCellId="2" sqref="D13 A2:A13 D3:D13"/>
    </sheetView>
  </sheetViews>
  <sheetFormatPr defaultRowHeight="15"/>
  <cols>
    <col min="1" max="4" width="20.28515625" customWidth="1"/>
    <col min="6" max="6" width="9.140625" customWidth="1"/>
  </cols>
  <sheetData>
    <row r="1" spans="1:4" ht="18.75">
      <c r="A1" s="148" t="s">
        <v>89</v>
      </c>
      <c r="B1" s="148"/>
      <c r="C1" s="148"/>
      <c r="D1" s="148"/>
    </row>
    <row r="2" spans="1:4">
      <c r="A2" s="9" t="s">
        <v>16</v>
      </c>
      <c r="B2" s="9" t="s">
        <v>90</v>
      </c>
      <c r="C2" s="9" t="s">
        <v>27</v>
      </c>
      <c r="D2" s="9" t="s">
        <v>91</v>
      </c>
    </row>
    <row r="3" spans="1:4">
      <c r="A3" s="9" t="s">
        <v>92</v>
      </c>
      <c r="B3" s="9">
        <v>10</v>
      </c>
      <c r="C3" s="9">
        <v>4.5</v>
      </c>
      <c r="D3" s="9">
        <f>B3*C3</f>
        <v>45</v>
      </c>
    </row>
    <row r="4" spans="1:4">
      <c r="A4" s="9" t="s">
        <v>93</v>
      </c>
      <c r="B4" s="9">
        <v>15</v>
      </c>
      <c r="C4" s="9">
        <v>3.9</v>
      </c>
      <c r="D4" s="9">
        <f t="shared" ref="D4:D13" si="0">B4*C4</f>
        <v>58.5</v>
      </c>
    </row>
    <row r="5" spans="1:4">
      <c r="A5" s="9" t="s">
        <v>94</v>
      </c>
      <c r="B5" s="9">
        <v>10</v>
      </c>
      <c r="C5" s="9">
        <v>5.2</v>
      </c>
      <c r="D5" s="9">
        <f t="shared" si="0"/>
        <v>52</v>
      </c>
    </row>
    <row r="6" spans="1:4">
      <c r="A6" s="9" t="s">
        <v>95</v>
      </c>
      <c r="B6" s="9">
        <v>5</v>
      </c>
      <c r="C6" s="9">
        <v>8.6999999999999993</v>
      </c>
      <c r="D6" s="9">
        <f t="shared" si="0"/>
        <v>43.5</v>
      </c>
    </row>
    <row r="7" spans="1:4">
      <c r="A7" s="9" t="s">
        <v>96</v>
      </c>
      <c r="B7" s="9">
        <v>3</v>
      </c>
      <c r="C7" s="9">
        <v>12.5</v>
      </c>
      <c r="D7" s="9">
        <f t="shared" si="0"/>
        <v>37.5</v>
      </c>
    </row>
    <row r="8" spans="1:4">
      <c r="A8" s="9" t="s">
        <v>97</v>
      </c>
      <c r="B8" s="9">
        <v>2</v>
      </c>
      <c r="C8" s="9">
        <v>18</v>
      </c>
      <c r="D8" s="9">
        <f t="shared" si="0"/>
        <v>36</v>
      </c>
    </row>
    <row r="9" spans="1:4">
      <c r="A9" s="9" t="s">
        <v>98</v>
      </c>
      <c r="B9" s="9">
        <v>5</v>
      </c>
      <c r="C9" s="9">
        <v>12</v>
      </c>
      <c r="D9" s="9">
        <f t="shared" si="0"/>
        <v>60</v>
      </c>
    </row>
    <row r="10" spans="1:4">
      <c r="A10" s="9" t="s">
        <v>99</v>
      </c>
      <c r="B10" s="9">
        <v>7</v>
      </c>
      <c r="C10" s="9">
        <v>4.0999999999999996</v>
      </c>
      <c r="D10" s="9">
        <f t="shared" si="0"/>
        <v>28.699999999999996</v>
      </c>
    </row>
    <row r="11" spans="1:4">
      <c r="A11" s="9" t="s">
        <v>100</v>
      </c>
      <c r="B11" s="9">
        <v>15</v>
      </c>
      <c r="C11" s="9">
        <v>115</v>
      </c>
      <c r="D11" s="9">
        <f t="shared" si="0"/>
        <v>1725</v>
      </c>
    </row>
    <row r="12" spans="1:4">
      <c r="A12" s="9" t="s">
        <v>101</v>
      </c>
      <c r="B12" s="9">
        <v>2</v>
      </c>
      <c r="C12" s="9">
        <v>9.8000000000000007</v>
      </c>
      <c r="D12" s="9">
        <f t="shared" si="0"/>
        <v>19.600000000000001</v>
      </c>
    </row>
    <row r="13" spans="1:4">
      <c r="A13" s="9" t="s">
        <v>102</v>
      </c>
      <c r="B13" s="9">
        <v>23</v>
      </c>
      <c r="C13" s="9">
        <v>18</v>
      </c>
      <c r="D13" s="9">
        <f t="shared" si="0"/>
        <v>414</v>
      </c>
    </row>
    <row r="14" spans="1:4" ht="15.75">
      <c r="A14" s="149" t="s">
        <v>21</v>
      </c>
      <c r="B14" s="149"/>
      <c r="C14" s="150"/>
      <c r="D14" s="9">
        <f>SUM(D3:D13)</f>
        <v>2519.7999999999997</v>
      </c>
    </row>
  </sheetData>
  <mergeCells count="2">
    <mergeCell ref="A1:D1"/>
    <mergeCell ref="A14:C1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sqref="A1:D15"/>
    </sheetView>
  </sheetViews>
  <sheetFormatPr defaultRowHeight="15"/>
  <cols>
    <col min="1" max="4" width="20" customWidth="1"/>
  </cols>
  <sheetData>
    <row r="1" spans="1:5" ht="17.25" customHeight="1">
      <c r="A1" s="151" t="s">
        <v>103</v>
      </c>
      <c r="B1" s="151"/>
      <c r="C1" s="151"/>
      <c r="D1" s="151"/>
    </row>
    <row r="2" spans="1:5" ht="17.25" customHeight="1">
      <c r="A2" s="121"/>
      <c r="B2" s="121"/>
      <c r="C2" s="121"/>
      <c r="D2" s="121"/>
      <c r="E2" s="14"/>
    </row>
    <row r="3" spans="1:5" ht="20.25" customHeight="1">
      <c r="A3" s="48" t="s">
        <v>16</v>
      </c>
      <c r="B3" s="9" t="s">
        <v>28</v>
      </c>
      <c r="C3" s="9" t="s">
        <v>27</v>
      </c>
      <c r="D3" s="49" t="s">
        <v>91</v>
      </c>
    </row>
    <row r="4" spans="1:5" ht="20.25" customHeight="1">
      <c r="A4" s="9" t="s">
        <v>92</v>
      </c>
      <c r="B4" s="9">
        <v>10</v>
      </c>
      <c r="C4" s="9">
        <v>5</v>
      </c>
      <c r="D4" s="9">
        <f>C4*B4</f>
        <v>50</v>
      </c>
    </row>
    <row r="5" spans="1:5" ht="20.25" customHeight="1">
      <c r="A5" s="9" t="s">
        <v>93</v>
      </c>
      <c r="B5" s="9">
        <v>15</v>
      </c>
      <c r="C5" s="9">
        <v>3</v>
      </c>
      <c r="D5" s="9">
        <f t="shared" ref="D5:D14" si="0">C5*B5</f>
        <v>45</v>
      </c>
    </row>
    <row r="6" spans="1:5" ht="20.25" customHeight="1">
      <c r="A6" s="9" t="s">
        <v>104</v>
      </c>
      <c r="B6" s="9">
        <v>10</v>
      </c>
      <c r="C6" s="9">
        <v>6</v>
      </c>
      <c r="D6" s="9">
        <f t="shared" si="0"/>
        <v>60</v>
      </c>
    </row>
    <row r="7" spans="1:5" ht="20.25" customHeight="1">
      <c r="A7" s="9" t="s">
        <v>95</v>
      </c>
      <c r="B7" s="9">
        <v>5</v>
      </c>
      <c r="C7" s="9">
        <v>6</v>
      </c>
      <c r="D7" s="9">
        <f t="shared" si="0"/>
        <v>30</v>
      </c>
    </row>
    <row r="8" spans="1:5" ht="20.25" customHeight="1">
      <c r="A8" s="9" t="s">
        <v>96</v>
      </c>
      <c r="B8" s="9">
        <v>3</v>
      </c>
      <c r="C8" s="9">
        <v>17</v>
      </c>
      <c r="D8" s="9">
        <f t="shared" si="0"/>
        <v>51</v>
      </c>
    </row>
    <row r="9" spans="1:5" ht="20.25" customHeight="1">
      <c r="A9" s="9" t="s">
        <v>97</v>
      </c>
      <c r="B9" s="9">
        <v>2</v>
      </c>
      <c r="C9" s="9">
        <v>20</v>
      </c>
      <c r="D9" s="9">
        <f t="shared" si="0"/>
        <v>40</v>
      </c>
    </row>
    <row r="10" spans="1:5" ht="20.25" customHeight="1">
      <c r="A10" s="9" t="s">
        <v>98</v>
      </c>
      <c r="B10" s="9">
        <v>5</v>
      </c>
      <c r="C10" s="9">
        <v>12</v>
      </c>
      <c r="D10" s="9">
        <f t="shared" si="0"/>
        <v>60</v>
      </c>
    </row>
    <row r="11" spans="1:5" ht="20.25" customHeight="1">
      <c r="A11" s="9" t="s">
        <v>99</v>
      </c>
      <c r="B11" s="9">
        <v>7</v>
      </c>
      <c r="C11" s="9">
        <v>1</v>
      </c>
      <c r="D11" s="9">
        <f t="shared" si="0"/>
        <v>7</v>
      </c>
    </row>
    <row r="12" spans="1:5" ht="20.25" customHeight="1">
      <c r="A12" s="9" t="s">
        <v>100</v>
      </c>
      <c r="B12" s="9">
        <v>15</v>
      </c>
      <c r="C12" s="9">
        <v>120</v>
      </c>
      <c r="D12" s="9">
        <f t="shared" si="0"/>
        <v>1800</v>
      </c>
    </row>
    <row r="13" spans="1:5" ht="20.25" customHeight="1">
      <c r="A13" s="9" t="s">
        <v>101</v>
      </c>
      <c r="B13" s="9">
        <v>2</v>
      </c>
      <c r="C13" s="9">
        <v>15</v>
      </c>
      <c r="D13" s="9">
        <f t="shared" si="0"/>
        <v>30</v>
      </c>
    </row>
    <row r="14" spans="1:5" ht="20.25" customHeight="1">
      <c r="A14" s="9" t="s">
        <v>102</v>
      </c>
      <c r="B14" s="9">
        <v>23</v>
      </c>
      <c r="C14" s="9">
        <v>20</v>
      </c>
      <c r="D14" s="9">
        <f t="shared" si="0"/>
        <v>460</v>
      </c>
    </row>
    <row r="15" spans="1:5" s="44" customFormat="1" ht="20.25" customHeight="1">
      <c r="A15" s="94" t="s">
        <v>21</v>
      </c>
      <c r="B15" s="95"/>
      <c r="C15" s="96"/>
      <c r="D15" s="9">
        <f>SUM(D4:D14)</f>
        <v>2633</v>
      </c>
    </row>
  </sheetData>
  <mergeCells count="3">
    <mergeCell ref="A1:D1"/>
    <mergeCell ref="A2:D2"/>
    <mergeCell ref="A15:C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D15" sqref="D15"/>
    </sheetView>
  </sheetViews>
  <sheetFormatPr defaultRowHeight="15"/>
  <cols>
    <col min="1" max="4" width="20.140625" customWidth="1"/>
  </cols>
  <sheetData>
    <row r="1" spans="1:4" s="51" customFormat="1" ht="21.75" customHeight="1">
      <c r="A1" s="151" t="s">
        <v>108</v>
      </c>
      <c r="B1" s="151"/>
      <c r="C1" s="151"/>
      <c r="D1" s="151"/>
    </row>
    <row r="2" spans="1:4" ht="21.75" customHeight="1" thickBot="1">
      <c r="A2" s="50"/>
      <c r="B2" s="14"/>
    </row>
    <row r="3" spans="1:4" ht="21.75" customHeight="1">
      <c r="A3" s="64" t="s">
        <v>16</v>
      </c>
      <c r="B3" s="65" t="s">
        <v>106</v>
      </c>
      <c r="C3" s="65" t="s">
        <v>107</v>
      </c>
      <c r="D3" s="66" t="s">
        <v>105</v>
      </c>
    </row>
    <row r="4" spans="1:4">
      <c r="A4" s="9" t="s">
        <v>92</v>
      </c>
      <c r="B4" s="7">
        <f>Потребность!D3</f>
        <v>45</v>
      </c>
      <c r="C4" s="7">
        <f>Фактически!D4</f>
        <v>50</v>
      </c>
      <c r="D4" s="7">
        <f>B4-C4</f>
        <v>-5</v>
      </c>
    </row>
    <row r="5" spans="1:4">
      <c r="A5" s="9" t="s">
        <v>93</v>
      </c>
      <c r="B5" s="7">
        <f>Потребность!D4</f>
        <v>58.5</v>
      </c>
      <c r="C5" s="7">
        <f>Фактически!D5</f>
        <v>45</v>
      </c>
      <c r="D5" s="7">
        <f t="shared" ref="D5:D14" si="0">B5-C5</f>
        <v>13.5</v>
      </c>
    </row>
    <row r="6" spans="1:4">
      <c r="A6" s="9" t="s">
        <v>94</v>
      </c>
      <c r="B6" s="7">
        <f>Потребность!D5</f>
        <v>52</v>
      </c>
      <c r="C6" s="7">
        <f>Фактически!D6</f>
        <v>60</v>
      </c>
      <c r="D6" s="7">
        <f t="shared" si="0"/>
        <v>-8</v>
      </c>
    </row>
    <row r="7" spans="1:4">
      <c r="A7" s="9" t="s">
        <v>95</v>
      </c>
      <c r="B7" s="7">
        <f>Потребность!D6</f>
        <v>43.5</v>
      </c>
      <c r="C7" s="7">
        <f>Фактически!D7</f>
        <v>30</v>
      </c>
      <c r="D7" s="7">
        <f t="shared" si="0"/>
        <v>13.5</v>
      </c>
    </row>
    <row r="8" spans="1:4">
      <c r="A8" s="9" t="s">
        <v>96</v>
      </c>
      <c r="B8" s="7">
        <f>Потребность!D7</f>
        <v>37.5</v>
      </c>
      <c r="C8" s="7">
        <f>Фактически!D8</f>
        <v>51</v>
      </c>
      <c r="D8" s="7">
        <f t="shared" si="0"/>
        <v>-13.5</v>
      </c>
    </row>
    <row r="9" spans="1:4">
      <c r="A9" s="9" t="s">
        <v>97</v>
      </c>
      <c r="B9" s="7">
        <f>Потребность!D8</f>
        <v>36</v>
      </c>
      <c r="C9" s="7">
        <f>Фактически!D9</f>
        <v>40</v>
      </c>
      <c r="D9" s="7">
        <f t="shared" si="0"/>
        <v>-4</v>
      </c>
    </row>
    <row r="10" spans="1:4">
      <c r="A10" s="9" t="s">
        <v>98</v>
      </c>
      <c r="B10" s="7">
        <f>Потребность!D9</f>
        <v>60</v>
      </c>
      <c r="C10" s="7">
        <f>Фактически!D10</f>
        <v>60</v>
      </c>
      <c r="D10" s="7">
        <f t="shared" si="0"/>
        <v>0</v>
      </c>
    </row>
    <row r="11" spans="1:4">
      <c r="A11" s="9" t="s">
        <v>99</v>
      </c>
      <c r="B11" s="7">
        <f>Потребность!D10</f>
        <v>28.699999999999996</v>
      </c>
      <c r="C11" s="7">
        <f>Фактически!D11</f>
        <v>7</v>
      </c>
      <c r="D11" s="7">
        <f t="shared" si="0"/>
        <v>21.699999999999996</v>
      </c>
    </row>
    <row r="12" spans="1:4">
      <c r="A12" s="9" t="s">
        <v>100</v>
      </c>
      <c r="B12" s="7">
        <f>Потребность!D11</f>
        <v>1725</v>
      </c>
      <c r="C12" s="7">
        <f>Фактически!D12</f>
        <v>1800</v>
      </c>
      <c r="D12" s="7">
        <f t="shared" si="0"/>
        <v>-75</v>
      </c>
    </row>
    <row r="13" spans="1:4">
      <c r="A13" s="9" t="s">
        <v>101</v>
      </c>
      <c r="B13" s="7">
        <f>Потребность!D12</f>
        <v>19.600000000000001</v>
      </c>
      <c r="C13" s="7">
        <f>Фактически!D13</f>
        <v>30</v>
      </c>
      <c r="D13" s="7">
        <f t="shared" si="0"/>
        <v>-10.399999999999999</v>
      </c>
    </row>
    <row r="14" spans="1:4">
      <c r="A14" s="9" t="s">
        <v>102</v>
      </c>
      <c r="B14" s="7">
        <f>Потребность!D13</f>
        <v>414</v>
      </c>
      <c r="C14" s="7">
        <f>Фактически!D14</f>
        <v>460</v>
      </c>
      <c r="D14" s="7">
        <f t="shared" si="0"/>
        <v>-46</v>
      </c>
    </row>
    <row r="15" spans="1:4">
      <c r="A15" s="67" t="s">
        <v>21</v>
      </c>
      <c r="B15" s="7">
        <f>SUM(B4:B14)</f>
        <v>2519.7999999999997</v>
      </c>
      <c r="C15" s="7">
        <f>SUM(C4:C14)</f>
        <v>2633</v>
      </c>
      <c r="D15" s="7">
        <f>SUM(D4:D14)</f>
        <v>-113.2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D9" sqref="D9"/>
    </sheetView>
  </sheetViews>
  <sheetFormatPr defaultRowHeight="15"/>
  <cols>
    <col min="1" max="6" width="16" customWidth="1"/>
  </cols>
  <sheetData>
    <row r="1" spans="1:6" s="44" customFormat="1" ht="21" customHeight="1">
      <c r="A1" s="140" t="s">
        <v>120</v>
      </c>
      <c r="B1" s="141"/>
      <c r="C1" s="141"/>
      <c r="D1" s="141"/>
      <c r="E1" s="141"/>
      <c r="F1" s="142"/>
    </row>
    <row r="2" spans="1:6" ht="21" customHeight="1">
      <c r="A2" s="10" t="s">
        <v>114</v>
      </c>
      <c r="B2" s="10" t="s">
        <v>115</v>
      </c>
      <c r="C2" s="10" t="s">
        <v>116</v>
      </c>
      <c r="D2" s="10" t="s">
        <v>117</v>
      </c>
      <c r="E2" s="10" t="s">
        <v>118</v>
      </c>
      <c r="F2" s="10" t="s">
        <v>119</v>
      </c>
    </row>
    <row r="3" spans="1:6" ht="21" customHeight="1">
      <c r="A3" s="9" t="s">
        <v>121</v>
      </c>
      <c r="B3" s="9">
        <v>208650</v>
      </c>
      <c r="C3" s="89">
        <f>B3/$E$3</f>
        <v>6661.8773946360152</v>
      </c>
      <c r="D3" s="89">
        <f>B3/$F$3</f>
        <v>6489.8911353032663</v>
      </c>
      <c r="E3" s="7">
        <v>31.32</v>
      </c>
      <c r="F3" s="7">
        <v>32.15</v>
      </c>
    </row>
    <row r="4" spans="1:6" ht="21" customHeight="1">
      <c r="A4" s="9" t="s">
        <v>122</v>
      </c>
      <c r="B4" s="9">
        <v>175200</v>
      </c>
      <c r="C4" s="89">
        <f t="shared" ref="C4:C7" si="0">B4/$E$3</f>
        <v>5593.8697318007662</v>
      </c>
      <c r="D4" s="89">
        <f t="shared" ref="D4:D7" si="1">B4/$F$3</f>
        <v>5449.4556765163297</v>
      </c>
    </row>
    <row r="5" spans="1:6" ht="21" customHeight="1">
      <c r="A5" s="9" t="s">
        <v>123</v>
      </c>
      <c r="B5" s="9">
        <v>673926</v>
      </c>
      <c r="C5" s="89">
        <f t="shared" si="0"/>
        <v>21517.432950191571</v>
      </c>
      <c r="D5" s="89">
        <f t="shared" si="1"/>
        <v>20961.928460342147</v>
      </c>
    </row>
    <row r="6" spans="1:6" ht="21" customHeight="1">
      <c r="A6" s="9" t="s">
        <v>124</v>
      </c>
      <c r="B6" s="9">
        <v>126872</v>
      </c>
      <c r="C6" s="89">
        <f t="shared" si="0"/>
        <v>4050.8301404853128</v>
      </c>
      <c r="D6" s="89">
        <f t="shared" si="1"/>
        <v>3946.251944012442</v>
      </c>
    </row>
    <row r="7" spans="1:6" ht="21" customHeight="1">
      <c r="A7" s="9" t="s">
        <v>125</v>
      </c>
      <c r="B7" s="9">
        <v>340698</v>
      </c>
      <c r="C7" s="89">
        <f t="shared" si="0"/>
        <v>10877.969348659004</v>
      </c>
      <c r="D7" s="89">
        <f t="shared" si="1"/>
        <v>10597.138413685849</v>
      </c>
    </row>
    <row r="8" spans="1:6" ht="21" customHeight="1">
      <c r="A8" s="9" t="s">
        <v>13</v>
      </c>
      <c r="B8" s="9">
        <f>SUM(B3:B7)</f>
        <v>1525346</v>
      </c>
      <c r="C8" s="89">
        <f>SUM(C3:C7)</f>
        <v>48701.979565772672</v>
      </c>
      <c r="D8" s="89">
        <f>SUM(D3:D7)</f>
        <v>47444.665629860036</v>
      </c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6"/>
  <sheetViews>
    <sheetView workbookViewId="0">
      <selection activeCell="S4" sqref="S4"/>
    </sheetView>
  </sheetViews>
  <sheetFormatPr defaultRowHeight="15"/>
  <cols>
    <col min="1" max="1" width="13.140625" customWidth="1"/>
    <col min="2" max="10" width="6" customWidth="1"/>
    <col min="11" max="15" width="7.140625" customWidth="1"/>
    <col min="16" max="16" width="6.5703125" customWidth="1"/>
    <col min="17" max="18" width="10.85546875" customWidth="1"/>
  </cols>
  <sheetData>
    <row r="1" spans="1:19" ht="19.5" thickBot="1">
      <c r="A1" s="152" t="s">
        <v>126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9" ht="62.25" customHeight="1">
      <c r="A2" s="54" t="s">
        <v>127</v>
      </c>
      <c r="B2" s="55">
        <v>1</v>
      </c>
      <c r="C2" s="55">
        <v>2</v>
      </c>
      <c r="D2" s="55">
        <v>3</v>
      </c>
      <c r="E2" s="55">
        <v>4</v>
      </c>
      <c r="F2" s="55">
        <v>5</v>
      </c>
      <c r="G2" s="55">
        <v>6</v>
      </c>
      <c r="H2" s="55">
        <v>7</v>
      </c>
      <c r="I2" s="55">
        <v>8</v>
      </c>
      <c r="J2" s="55">
        <v>9</v>
      </c>
      <c r="K2" s="55">
        <v>10</v>
      </c>
      <c r="L2" s="55">
        <v>11</v>
      </c>
      <c r="M2" s="55">
        <v>12</v>
      </c>
      <c r="N2" s="55">
        <v>13</v>
      </c>
      <c r="O2" s="55">
        <v>14</v>
      </c>
      <c r="P2" s="56">
        <v>15</v>
      </c>
      <c r="Q2" s="56" t="s">
        <v>129</v>
      </c>
      <c r="R2" s="57" t="s">
        <v>130</v>
      </c>
      <c r="S2" s="61" t="s">
        <v>133</v>
      </c>
    </row>
    <row r="3" spans="1:19" ht="40.5" customHeight="1">
      <c r="A3" s="52" t="s">
        <v>128</v>
      </c>
      <c r="B3" s="9">
        <v>8</v>
      </c>
      <c r="C3" s="9">
        <v>8</v>
      </c>
      <c r="D3" s="9">
        <v>8</v>
      </c>
      <c r="E3" s="9">
        <v>8</v>
      </c>
      <c r="F3" s="9">
        <v>8</v>
      </c>
      <c r="G3" s="9" t="s">
        <v>132</v>
      </c>
      <c r="H3" s="9" t="s">
        <v>132</v>
      </c>
      <c r="I3" s="9">
        <v>8</v>
      </c>
      <c r="J3" s="9">
        <v>8</v>
      </c>
      <c r="K3" s="9">
        <v>8</v>
      </c>
      <c r="L3" s="9">
        <v>8</v>
      </c>
      <c r="M3" s="9">
        <v>8</v>
      </c>
      <c r="N3" s="9" t="s">
        <v>132</v>
      </c>
      <c r="O3" s="9" t="s">
        <v>132</v>
      </c>
      <c r="P3" s="9">
        <v>8</v>
      </c>
      <c r="Q3" s="7">
        <f>COUNTIF(B3:P3,B3)</f>
        <v>11</v>
      </c>
      <c r="R3" s="58">
        <f>COUNTIF(B3:P3,"б")</f>
        <v>0</v>
      </c>
      <c r="S3" s="7">
        <f>COUNTIF(I5,B3:P3)</f>
        <v>0</v>
      </c>
    </row>
    <row r="4" spans="1:19" ht="40.5" customHeight="1">
      <c r="A4" s="52" t="s">
        <v>2</v>
      </c>
      <c r="B4" s="9">
        <v>8</v>
      </c>
      <c r="C4" s="9">
        <v>8</v>
      </c>
      <c r="D4" s="9" t="s">
        <v>131</v>
      </c>
      <c r="E4" s="9" t="s">
        <v>131</v>
      </c>
      <c r="F4" s="9" t="s">
        <v>131</v>
      </c>
      <c r="G4" s="9" t="s">
        <v>132</v>
      </c>
      <c r="H4" s="9" t="s">
        <v>132</v>
      </c>
      <c r="I4" s="9">
        <v>8</v>
      </c>
      <c r="J4" s="9">
        <v>8</v>
      </c>
      <c r="K4" s="9">
        <v>8</v>
      </c>
      <c r="L4" s="9">
        <v>8</v>
      </c>
      <c r="M4" s="9">
        <v>8</v>
      </c>
      <c r="N4" s="9" t="s">
        <v>132</v>
      </c>
      <c r="O4" s="9" t="s">
        <v>132</v>
      </c>
      <c r="P4" s="9">
        <v>8</v>
      </c>
      <c r="Q4" s="7">
        <f t="shared" ref="Q4:Q6" si="0">COUNTIF(B4:P4,B4)</f>
        <v>8</v>
      </c>
      <c r="R4" s="58">
        <f>COUNTIF(B4:P4,D4)</f>
        <v>3</v>
      </c>
      <c r="S4" s="7">
        <f>COUNTIF(B4:P4,I5)</f>
        <v>0</v>
      </c>
    </row>
    <row r="5" spans="1:19" ht="40.5" customHeight="1">
      <c r="A5" s="53" t="s">
        <v>3</v>
      </c>
      <c r="B5" s="62">
        <v>8</v>
      </c>
      <c r="C5" s="62">
        <v>8</v>
      </c>
      <c r="D5" s="62">
        <v>8</v>
      </c>
      <c r="E5" s="62">
        <v>8</v>
      </c>
      <c r="F5" s="62">
        <v>8</v>
      </c>
      <c r="G5" s="62" t="s">
        <v>132</v>
      </c>
      <c r="H5" s="62" t="s">
        <v>132</v>
      </c>
      <c r="I5" s="62" t="s">
        <v>134</v>
      </c>
      <c r="J5" s="62" t="s">
        <v>134</v>
      </c>
      <c r="K5" s="62">
        <v>8</v>
      </c>
      <c r="L5" s="62">
        <v>8</v>
      </c>
      <c r="M5" s="62">
        <v>8</v>
      </c>
      <c r="N5" s="62" t="s">
        <v>132</v>
      </c>
      <c r="O5" s="62" t="s">
        <v>132</v>
      </c>
      <c r="P5" s="62">
        <v>8</v>
      </c>
      <c r="Q5" s="7">
        <f t="shared" si="0"/>
        <v>9</v>
      </c>
      <c r="R5" s="59">
        <f>COUNTIF(B5:P5,D4)</f>
        <v>0</v>
      </c>
      <c r="S5" s="7">
        <f>COUNTIF(B5:P5,I5)</f>
        <v>2</v>
      </c>
    </row>
    <row r="6" spans="1:19" ht="40.5" customHeight="1" thickBot="1">
      <c r="A6" s="20" t="s">
        <v>4</v>
      </c>
      <c r="B6" s="63">
        <v>8</v>
      </c>
      <c r="C6" s="63">
        <v>8</v>
      </c>
      <c r="D6" s="63">
        <v>8</v>
      </c>
      <c r="E6" s="63" t="s">
        <v>131</v>
      </c>
      <c r="F6" s="63" t="s">
        <v>131</v>
      </c>
      <c r="G6" s="63" t="s">
        <v>132</v>
      </c>
      <c r="H6" s="63" t="s">
        <v>132</v>
      </c>
      <c r="I6" s="63" t="s">
        <v>131</v>
      </c>
      <c r="J6" s="63" t="s">
        <v>134</v>
      </c>
      <c r="K6" s="63" t="s">
        <v>134</v>
      </c>
      <c r="L6" s="63">
        <v>8</v>
      </c>
      <c r="M6" s="63">
        <v>8</v>
      </c>
      <c r="N6" s="63" t="s">
        <v>132</v>
      </c>
      <c r="O6" s="63" t="s">
        <v>132</v>
      </c>
      <c r="P6" s="63">
        <v>8</v>
      </c>
      <c r="Q6" s="24">
        <f t="shared" si="0"/>
        <v>6</v>
      </c>
      <c r="R6" s="60">
        <f>COUNTIF(B6:P6,E6)</f>
        <v>3</v>
      </c>
      <c r="S6" s="24">
        <f>COUNTIF(B6:P6,K6)</f>
        <v>2</v>
      </c>
    </row>
  </sheetData>
  <mergeCells count="1">
    <mergeCell ref="A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B18" sqref="B18:I18"/>
    </sheetView>
  </sheetViews>
  <sheetFormatPr defaultRowHeight="15"/>
  <cols>
    <col min="2" max="2" width="13.140625" customWidth="1"/>
  </cols>
  <sheetData>
    <row r="1" spans="1:9" ht="19.5" customHeight="1">
      <c r="A1" s="7"/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</row>
    <row r="2" spans="1:9" ht="19.5" customHeight="1">
      <c r="A2" s="7">
        <v>2</v>
      </c>
      <c r="B2" s="7">
        <f>A2*$B$1</f>
        <v>4</v>
      </c>
      <c r="C2" s="7">
        <f>A2*$C$1</f>
        <v>6</v>
      </c>
      <c r="D2" s="7">
        <f>A2*$D$1</f>
        <v>8</v>
      </c>
      <c r="E2" s="7">
        <f>A2*$E$1</f>
        <v>10</v>
      </c>
      <c r="F2" s="7">
        <f>A2*$F$1</f>
        <v>12</v>
      </c>
      <c r="G2" s="7">
        <f>A2*$G$1</f>
        <v>14</v>
      </c>
      <c r="H2" s="7">
        <f>A2*$H$1</f>
        <v>16</v>
      </c>
      <c r="I2" s="7">
        <f>A2*$I$1</f>
        <v>18</v>
      </c>
    </row>
    <row r="3" spans="1:9" ht="19.5" customHeight="1">
      <c r="A3" s="7">
        <v>3</v>
      </c>
      <c r="B3" s="7">
        <f t="shared" ref="B3:B9" si="0">A3*$B$1</f>
        <v>6</v>
      </c>
      <c r="C3" s="7">
        <f t="shared" ref="C3:C9" si="1">A3*$C$1</f>
        <v>9</v>
      </c>
      <c r="D3" s="7">
        <f t="shared" ref="D3:D9" si="2">A3*$D$1</f>
        <v>12</v>
      </c>
      <c r="E3" s="7">
        <f t="shared" ref="E3:E9" si="3">A3*$E$1</f>
        <v>15</v>
      </c>
      <c r="F3" s="7">
        <f t="shared" ref="F3:F9" si="4">A3*$F$1</f>
        <v>18</v>
      </c>
      <c r="G3" s="7">
        <f t="shared" ref="G3:G9" si="5">A3*$G$1</f>
        <v>21</v>
      </c>
      <c r="H3" s="7">
        <f t="shared" ref="H3:H9" si="6">A3*$H$1</f>
        <v>24</v>
      </c>
      <c r="I3" s="7">
        <f t="shared" ref="I3:I9" si="7">A3*$I$1</f>
        <v>27</v>
      </c>
    </row>
    <row r="4" spans="1:9" ht="19.5" customHeight="1">
      <c r="A4" s="7">
        <v>4</v>
      </c>
      <c r="B4" s="7">
        <f t="shared" si="0"/>
        <v>8</v>
      </c>
      <c r="C4" s="7">
        <f t="shared" si="1"/>
        <v>12</v>
      </c>
      <c r="D4" s="7">
        <f t="shared" si="2"/>
        <v>16</v>
      </c>
      <c r="E4" s="7">
        <f t="shared" si="3"/>
        <v>20</v>
      </c>
      <c r="F4" s="7">
        <f t="shared" si="4"/>
        <v>24</v>
      </c>
      <c r="G4" s="7">
        <f t="shared" si="5"/>
        <v>28</v>
      </c>
      <c r="H4" s="7">
        <f t="shared" si="6"/>
        <v>32</v>
      </c>
      <c r="I4" s="7">
        <f t="shared" si="7"/>
        <v>36</v>
      </c>
    </row>
    <row r="5" spans="1:9" ht="19.5" customHeight="1">
      <c r="A5" s="7">
        <v>5</v>
      </c>
      <c r="B5" s="7">
        <f t="shared" si="0"/>
        <v>10</v>
      </c>
      <c r="C5" s="7">
        <f t="shared" si="1"/>
        <v>15</v>
      </c>
      <c r="D5" s="7">
        <f t="shared" si="2"/>
        <v>20</v>
      </c>
      <c r="E5" s="7">
        <f t="shared" si="3"/>
        <v>25</v>
      </c>
      <c r="F5" s="7">
        <f t="shared" si="4"/>
        <v>30</v>
      </c>
      <c r="G5" s="7">
        <f t="shared" si="5"/>
        <v>35</v>
      </c>
      <c r="H5" s="7">
        <f t="shared" si="6"/>
        <v>40</v>
      </c>
      <c r="I5" s="7">
        <f t="shared" si="7"/>
        <v>45</v>
      </c>
    </row>
    <row r="6" spans="1:9" ht="19.5" customHeight="1">
      <c r="A6" s="7">
        <v>6</v>
      </c>
      <c r="B6" s="7">
        <f t="shared" si="0"/>
        <v>12</v>
      </c>
      <c r="C6" s="7">
        <f t="shared" si="1"/>
        <v>18</v>
      </c>
      <c r="D6" s="7">
        <f t="shared" si="2"/>
        <v>24</v>
      </c>
      <c r="E6" s="7">
        <f t="shared" si="3"/>
        <v>30</v>
      </c>
      <c r="F6" s="7">
        <f t="shared" si="4"/>
        <v>36</v>
      </c>
      <c r="G6" s="7">
        <f t="shared" si="5"/>
        <v>42</v>
      </c>
      <c r="H6" s="7">
        <f t="shared" si="6"/>
        <v>48</v>
      </c>
      <c r="I6" s="7">
        <f t="shared" si="7"/>
        <v>54</v>
      </c>
    </row>
    <row r="7" spans="1:9" ht="19.5" customHeight="1">
      <c r="A7" s="7">
        <v>7</v>
      </c>
      <c r="B7" s="7">
        <f t="shared" si="0"/>
        <v>14</v>
      </c>
      <c r="C7" s="7">
        <f t="shared" si="1"/>
        <v>21</v>
      </c>
      <c r="D7" s="7">
        <f t="shared" si="2"/>
        <v>28</v>
      </c>
      <c r="E7" s="7">
        <f t="shared" si="3"/>
        <v>35</v>
      </c>
      <c r="F7" s="7">
        <f t="shared" si="4"/>
        <v>42</v>
      </c>
      <c r="G7" s="7">
        <f t="shared" si="5"/>
        <v>49</v>
      </c>
      <c r="H7" s="7">
        <f t="shared" si="6"/>
        <v>56</v>
      </c>
      <c r="I7" s="7">
        <f t="shared" si="7"/>
        <v>63</v>
      </c>
    </row>
    <row r="8" spans="1:9" ht="19.5" customHeight="1">
      <c r="A8" s="7">
        <v>8</v>
      </c>
      <c r="B8" s="7">
        <f t="shared" si="0"/>
        <v>16</v>
      </c>
      <c r="C8" s="7">
        <f t="shared" si="1"/>
        <v>24</v>
      </c>
      <c r="D8" s="7">
        <f t="shared" si="2"/>
        <v>32</v>
      </c>
      <c r="E8" s="7">
        <f t="shared" si="3"/>
        <v>40</v>
      </c>
      <c r="F8" s="7">
        <f t="shared" si="4"/>
        <v>48</v>
      </c>
      <c r="G8" s="7">
        <f t="shared" si="5"/>
        <v>56</v>
      </c>
      <c r="H8" s="7">
        <f t="shared" si="6"/>
        <v>64</v>
      </c>
      <c r="I8" s="7">
        <f t="shared" si="7"/>
        <v>72</v>
      </c>
    </row>
    <row r="9" spans="1:9" ht="19.5" customHeight="1">
      <c r="A9" s="7">
        <v>9</v>
      </c>
      <c r="B9" s="7">
        <f t="shared" si="0"/>
        <v>18</v>
      </c>
      <c r="C9" s="7">
        <f t="shared" si="1"/>
        <v>27</v>
      </c>
      <c r="D9" s="7">
        <f t="shared" si="2"/>
        <v>36</v>
      </c>
      <c r="E9" s="7">
        <f t="shared" si="3"/>
        <v>45</v>
      </c>
      <c r="F9" s="7">
        <f t="shared" si="4"/>
        <v>54</v>
      </c>
      <c r="G9" s="7">
        <f t="shared" si="5"/>
        <v>63</v>
      </c>
      <c r="H9" s="7">
        <f t="shared" si="6"/>
        <v>72</v>
      </c>
      <c r="I9" s="7">
        <f t="shared" si="7"/>
        <v>81</v>
      </c>
    </row>
    <row r="12" spans="1:9" ht="18.75" customHeight="1">
      <c r="A12" s="7"/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</row>
    <row r="13" spans="1:9" ht="18.75" customHeight="1">
      <c r="A13" s="7">
        <v>2</v>
      </c>
      <c r="B13" s="7">
        <f>$A$13*B12</f>
        <v>4</v>
      </c>
      <c r="C13" s="7">
        <f t="shared" ref="C13:I13" si="8">$A$13*C12</f>
        <v>6</v>
      </c>
      <c r="D13" s="7">
        <f t="shared" si="8"/>
        <v>8</v>
      </c>
      <c r="E13" s="7">
        <f t="shared" si="8"/>
        <v>10</v>
      </c>
      <c r="F13" s="7">
        <f t="shared" si="8"/>
        <v>12</v>
      </c>
      <c r="G13" s="7">
        <f t="shared" si="8"/>
        <v>14</v>
      </c>
      <c r="H13" s="7">
        <f t="shared" si="8"/>
        <v>16</v>
      </c>
      <c r="I13" s="7">
        <f t="shared" si="8"/>
        <v>18</v>
      </c>
    </row>
    <row r="14" spans="1:9" ht="18.75" customHeight="1">
      <c r="A14" s="7">
        <v>3</v>
      </c>
      <c r="B14" s="7">
        <f>$A$14*B12</f>
        <v>6</v>
      </c>
      <c r="C14" s="7">
        <f t="shared" ref="C14:I14" si="9">$A$14*C12</f>
        <v>9</v>
      </c>
      <c r="D14" s="7">
        <f t="shared" si="9"/>
        <v>12</v>
      </c>
      <c r="E14" s="7">
        <f t="shared" si="9"/>
        <v>15</v>
      </c>
      <c r="F14" s="7">
        <f t="shared" si="9"/>
        <v>18</v>
      </c>
      <c r="G14" s="7">
        <f t="shared" si="9"/>
        <v>21</v>
      </c>
      <c r="H14" s="7">
        <f t="shared" si="9"/>
        <v>24</v>
      </c>
      <c r="I14" s="7">
        <f t="shared" si="9"/>
        <v>27</v>
      </c>
    </row>
    <row r="15" spans="1:9" ht="18.75" customHeight="1">
      <c r="A15" s="7">
        <v>4</v>
      </c>
      <c r="B15" s="7">
        <f>$A$15*B12</f>
        <v>8</v>
      </c>
      <c r="C15" s="7">
        <f t="shared" ref="C15:I15" si="10">$A$15*C12</f>
        <v>12</v>
      </c>
      <c r="D15" s="7">
        <f t="shared" si="10"/>
        <v>16</v>
      </c>
      <c r="E15" s="7">
        <f t="shared" si="10"/>
        <v>20</v>
      </c>
      <c r="F15" s="7">
        <f t="shared" si="10"/>
        <v>24</v>
      </c>
      <c r="G15" s="7">
        <f t="shared" si="10"/>
        <v>28</v>
      </c>
      <c r="H15" s="7">
        <f t="shared" si="10"/>
        <v>32</v>
      </c>
      <c r="I15" s="7">
        <f t="shared" si="10"/>
        <v>36</v>
      </c>
    </row>
    <row r="16" spans="1:9" ht="18.75" customHeight="1">
      <c r="A16" s="7">
        <v>5</v>
      </c>
      <c r="B16" s="7">
        <f>$A$16*B12</f>
        <v>10</v>
      </c>
      <c r="C16" s="7">
        <f t="shared" ref="C16:I16" si="11">$A$16*C12</f>
        <v>15</v>
      </c>
      <c r="D16" s="7">
        <f t="shared" si="11"/>
        <v>20</v>
      </c>
      <c r="E16" s="7">
        <f t="shared" si="11"/>
        <v>25</v>
      </c>
      <c r="F16" s="7">
        <f t="shared" si="11"/>
        <v>30</v>
      </c>
      <c r="G16" s="7">
        <f t="shared" si="11"/>
        <v>35</v>
      </c>
      <c r="H16" s="7">
        <f t="shared" si="11"/>
        <v>40</v>
      </c>
      <c r="I16" s="7">
        <f t="shared" si="11"/>
        <v>45</v>
      </c>
    </row>
    <row r="17" spans="1:9" ht="18.75" customHeight="1">
      <c r="A17" s="7">
        <v>6</v>
      </c>
      <c r="B17" s="7">
        <f>$A$17*B12</f>
        <v>12</v>
      </c>
      <c r="C17" s="7">
        <f t="shared" ref="C17:I17" si="12">$A$17*C12</f>
        <v>18</v>
      </c>
      <c r="D17" s="7">
        <f t="shared" si="12"/>
        <v>24</v>
      </c>
      <c r="E17" s="7">
        <f t="shared" si="12"/>
        <v>30</v>
      </c>
      <c r="F17" s="7">
        <f t="shared" si="12"/>
        <v>36</v>
      </c>
      <c r="G17" s="7">
        <f t="shared" si="12"/>
        <v>42</v>
      </c>
      <c r="H17" s="7">
        <f t="shared" si="12"/>
        <v>48</v>
      </c>
      <c r="I17" s="7">
        <f t="shared" si="12"/>
        <v>54</v>
      </c>
    </row>
    <row r="18" spans="1:9" ht="18.75" customHeight="1">
      <c r="A18" s="7">
        <v>7</v>
      </c>
      <c r="B18" s="7">
        <f>$A$18*B12</f>
        <v>14</v>
      </c>
      <c r="C18" s="7">
        <f t="shared" ref="C18:I18" si="13">$A$18*C12</f>
        <v>21</v>
      </c>
      <c r="D18" s="7">
        <f t="shared" si="13"/>
        <v>28</v>
      </c>
      <c r="E18" s="7">
        <f t="shared" si="13"/>
        <v>35</v>
      </c>
      <c r="F18" s="7">
        <f t="shared" si="13"/>
        <v>42</v>
      </c>
      <c r="G18" s="7">
        <f t="shared" si="13"/>
        <v>49</v>
      </c>
      <c r="H18" s="7">
        <f t="shared" si="13"/>
        <v>56</v>
      </c>
      <c r="I18" s="7">
        <f t="shared" si="13"/>
        <v>63</v>
      </c>
    </row>
    <row r="19" spans="1:9" ht="18.75" customHeight="1">
      <c r="A19" s="7">
        <v>8</v>
      </c>
      <c r="B19" s="7">
        <f t="shared" ref="B14:B20" si="14">$A$13*B18</f>
        <v>28</v>
      </c>
      <c r="C19" s="7"/>
      <c r="D19" s="7"/>
      <c r="E19" s="7"/>
      <c r="F19" s="7"/>
      <c r="G19" s="7"/>
      <c r="H19" s="7"/>
      <c r="I19" s="7"/>
    </row>
    <row r="20" spans="1:9" ht="18.75" customHeight="1">
      <c r="A20" s="7">
        <v>9</v>
      </c>
      <c r="B20" s="7">
        <f t="shared" si="14"/>
        <v>56</v>
      </c>
      <c r="C20" s="7"/>
      <c r="D20" s="7"/>
      <c r="E20" s="7"/>
      <c r="F20" s="7"/>
      <c r="G20" s="7"/>
      <c r="H20" s="7"/>
      <c r="I20" s="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D6" sqref="D6:D9"/>
    </sheetView>
  </sheetViews>
  <sheetFormatPr defaultRowHeight="15"/>
  <cols>
    <col min="1" max="4" width="19.7109375" customWidth="1"/>
    <col min="5" max="5" width="15.140625" customWidth="1"/>
  </cols>
  <sheetData>
    <row r="1" spans="1:5" ht="20.25" customHeight="1">
      <c r="A1" s="94" t="s">
        <v>135</v>
      </c>
      <c r="B1" s="95"/>
      <c r="C1" s="95"/>
      <c r="D1" s="95"/>
      <c r="E1" s="96"/>
    </row>
    <row r="2" spans="1:5" ht="20.25" customHeight="1">
      <c r="A2" s="91" t="s">
        <v>136</v>
      </c>
      <c r="B2" s="93"/>
      <c r="C2" s="7">
        <v>30</v>
      </c>
      <c r="D2" s="7"/>
      <c r="E2" s="7"/>
    </row>
    <row r="3" spans="1:5" ht="20.25" customHeight="1">
      <c r="A3" s="91" t="s">
        <v>137</v>
      </c>
      <c r="B3" s="93"/>
      <c r="C3" s="7">
        <v>20</v>
      </c>
      <c r="D3" s="7"/>
      <c r="E3" s="7"/>
    </row>
    <row r="4" spans="1:5" ht="20.25" customHeight="1" thickBot="1">
      <c r="A4" s="91" t="s">
        <v>138</v>
      </c>
      <c r="B4" s="93"/>
      <c r="C4" s="7">
        <v>15</v>
      </c>
      <c r="D4" s="7"/>
      <c r="E4" s="7"/>
    </row>
    <row r="5" spans="1:5" ht="46.5" customHeight="1">
      <c r="A5" s="54" t="s">
        <v>127</v>
      </c>
      <c r="B5" s="68" t="s">
        <v>139</v>
      </c>
      <c r="C5" s="68" t="s">
        <v>140</v>
      </c>
      <c r="D5" s="68" t="s">
        <v>141</v>
      </c>
      <c r="E5" s="69" t="s">
        <v>142</v>
      </c>
    </row>
    <row r="6" spans="1:5" ht="20.25" customHeight="1">
      <c r="A6" s="52" t="s">
        <v>128</v>
      </c>
      <c r="B6" s="7">
        <f>$C$2*'Табель поспещаемости'!Q3</f>
        <v>330</v>
      </c>
      <c r="C6" s="7">
        <f>$C$3*'Табель поспещаемости'!R3</f>
        <v>0</v>
      </c>
      <c r="D6" s="7">
        <f>$C$4*'Табель поспещаемости'!S3</f>
        <v>0</v>
      </c>
      <c r="E6" s="7">
        <f>B6+C6-D6</f>
        <v>330</v>
      </c>
    </row>
    <row r="7" spans="1:5" ht="20.25" customHeight="1">
      <c r="A7" s="52" t="s">
        <v>2</v>
      </c>
      <c r="B7" s="7">
        <f>$C$2*'Табель поспещаемости'!Q4</f>
        <v>240</v>
      </c>
      <c r="C7" s="7">
        <f>$C$3*'Табель поспещаемости'!R4</f>
        <v>60</v>
      </c>
      <c r="D7" s="7">
        <f>$C$4*'Табель поспещаемости'!S4</f>
        <v>0</v>
      </c>
      <c r="E7" s="7">
        <f t="shared" ref="E7:E9" si="0">B7+C7-D7</f>
        <v>300</v>
      </c>
    </row>
    <row r="8" spans="1:5" ht="20.25" customHeight="1">
      <c r="A8" s="53" t="s">
        <v>3</v>
      </c>
      <c r="B8" s="7">
        <f>$C$2*'Табель поспещаемости'!Q5</f>
        <v>270</v>
      </c>
      <c r="C8" s="7">
        <f>$C$3*'Табель поспещаемости'!R5</f>
        <v>0</v>
      </c>
      <c r="D8" s="7">
        <f>$C$4*'Табель поспещаемости'!S5</f>
        <v>30</v>
      </c>
      <c r="E8" s="7">
        <f t="shared" si="0"/>
        <v>240</v>
      </c>
    </row>
    <row r="9" spans="1:5" ht="20.25" customHeight="1">
      <c r="A9" s="53" t="s">
        <v>4</v>
      </c>
      <c r="B9" s="7">
        <f>$C$2*'Табель поспещаемости'!Q6</f>
        <v>180</v>
      </c>
      <c r="C9" s="7">
        <f>$C$3*'Табель поспещаемости'!R6</f>
        <v>60</v>
      </c>
      <c r="D9" s="7">
        <f>$C$4*'Табель поспещаемости'!S6</f>
        <v>30</v>
      </c>
      <c r="E9" s="7">
        <f t="shared" si="0"/>
        <v>210</v>
      </c>
    </row>
    <row r="10" spans="1:5">
      <c r="A10" s="70" t="s">
        <v>21</v>
      </c>
      <c r="B10" s="11"/>
      <c r="C10" s="11"/>
      <c r="D10" s="11"/>
      <c r="E10" s="71">
        <f>SUM(E6:E9)</f>
        <v>1080</v>
      </c>
    </row>
  </sheetData>
  <mergeCells count="4">
    <mergeCell ref="A1:E1"/>
    <mergeCell ref="A2:B2"/>
    <mergeCell ref="A3:B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4" sqref="B4"/>
    </sheetView>
  </sheetViews>
  <sheetFormatPr defaultRowHeight="15"/>
  <cols>
    <col min="1" max="1" width="9.85546875" customWidth="1"/>
    <col min="2" max="2" width="18.7109375" customWidth="1"/>
    <col min="3" max="3" width="22" customWidth="1"/>
    <col min="4" max="4" width="24.140625" customWidth="1"/>
    <col min="5" max="5" width="18.5703125" customWidth="1"/>
  </cols>
  <sheetData>
    <row r="1" spans="1:5" ht="43.5" customHeight="1">
      <c r="A1" s="72" t="s">
        <v>143</v>
      </c>
      <c r="B1" s="72" t="s">
        <v>144</v>
      </c>
      <c r="C1" s="72" t="s">
        <v>145</v>
      </c>
      <c r="D1" s="35" t="s">
        <v>146</v>
      </c>
      <c r="E1" s="35" t="s">
        <v>147</v>
      </c>
    </row>
    <row r="2" spans="1:5" ht="18.75" customHeight="1">
      <c r="A2" s="73">
        <v>1</v>
      </c>
      <c r="B2" s="73" t="s">
        <v>148</v>
      </c>
      <c r="C2" s="73" t="s">
        <v>158</v>
      </c>
      <c r="D2" s="73" t="s">
        <v>174</v>
      </c>
      <c r="E2" s="73">
        <v>1</v>
      </c>
    </row>
    <row r="3" spans="1:5" ht="18.75" customHeight="1">
      <c r="A3" s="73">
        <v>2</v>
      </c>
      <c r="B3" s="73" t="s">
        <v>148</v>
      </c>
      <c r="C3" s="73" t="s">
        <v>159</v>
      </c>
      <c r="D3" s="73" t="s">
        <v>174</v>
      </c>
      <c r="E3" s="73">
        <v>1</v>
      </c>
    </row>
    <row r="4" spans="1:5" ht="18.75" customHeight="1">
      <c r="A4" s="73">
        <v>3</v>
      </c>
      <c r="B4" s="73" t="s">
        <v>149</v>
      </c>
      <c r="C4" s="73" t="s">
        <v>160</v>
      </c>
      <c r="D4" s="73" t="s">
        <v>174</v>
      </c>
      <c r="E4" s="73">
        <v>1</v>
      </c>
    </row>
    <row r="5" spans="1:5" ht="18.75" customHeight="1">
      <c r="A5" s="73">
        <v>4</v>
      </c>
      <c r="B5" s="73" t="s">
        <v>150</v>
      </c>
      <c r="C5" s="73" t="s">
        <v>161</v>
      </c>
      <c r="D5" s="73" t="s">
        <v>174</v>
      </c>
      <c r="E5" s="73">
        <v>3</v>
      </c>
    </row>
    <row r="6" spans="1:5" ht="18.75" customHeight="1">
      <c r="A6" s="73">
        <v>5</v>
      </c>
      <c r="B6" s="73" t="s">
        <v>151</v>
      </c>
      <c r="C6" s="73" t="s">
        <v>162</v>
      </c>
      <c r="D6" s="73" t="s">
        <v>174</v>
      </c>
      <c r="E6" s="73">
        <v>3</v>
      </c>
    </row>
    <row r="7" spans="1:5" ht="18.75" customHeight="1">
      <c r="A7" s="73">
        <v>6</v>
      </c>
      <c r="B7" s="73" t="s">
        <v>152</v>
      </c>
      <c r="C7" s="73" t="s">
        <v>163</v>
      </c>
      <c r="D7" s="73" t="s">
        <v>175</v>
      </c>
      <c r="E7" s="73">
        <v>1</v>
      </c>
    </row>
    <row r="8" spans="1:5" ht="18.75" customHeight="1">
      <c r="A8" s="73">
        <v>7</v>
      </c>
      <c r="B8" s="73" t="s">
        <v>152</v>
      </c>
      <c r="C8" s="73" t="s">
        <v>165</v>
      </c>
      <c r="D8" s="73" t="s">
        <v>175</v>
      </c>
      <c r="E8" s="73">
        <v>1</v>
      </c>
    </row>
    <row r="9" spans="1:5" ht="18.75" customHeight="1">
      <c r="A9" s="73">
        <v>8</v>
      </c>
      <c r="B9" s="73" t="s">
        <v>152</v>
      </c>
      <c r="C9" s="73" t="s">
        <v>164</v>
      </c>
      <c r="D9" s="73" t="s">
        <v>175</v>
      </c>
      <c r="E9" s="73">
        <v>3</v>
      </c>
    </row>
    <row r="10" spans="1:5" ht="18.75" customHeight="1">
      <c r="A10" s="73">
        <v>9</v>
      </c>
      <c r="B10" s="73" t="s">
        <v>153</v>
      </c>
      <c r="C10" s="73" t="s">
        <v>166</v>
      </c>
      <c r="D10" s="73" t="s">
        <v>174</v>
      </c>
      <c r="E10" s="73">
        <v>4</v>
      </c>
    </row>
    <row r="11" spans="1:5" ht="18.75" customHeight="1">
      <c r="A11" s="73">
        <v>10</v>
      </c>
      <c r="B11" s="73" t="s">
        <v>154</v>
      </c>
      <c r="C11" s="73" t="s">
        <v>167</v>
      </c>
      <c r="D11" s="73" t="s">
        <v>174</v>
      </c>
      <c r="E11" s="73">
        <v>3</v>
      </c>
    </row>
    <row r="12" spans="1:5" ht="18.75" customHeight="1">
      <c r="A12" s="73">
        <v>11</v>
      </c>
      <c r="B12" s="73" t="s">
        <v>155</v>
      </c>
      <c r="C12" s="73" t="s">
        <v>168</v>
      </c>
      <c r="D12" s="73" t="s">
        <v>175</v>
      </c>
      <c r="E12" s="73">
        <v>3</v>
      </c>
    </row>
    <row r="13" spans="1:5" ht="18.75" customHeight="1">
      <c r="A13" s="73">
        <v>12</v>
      </c>
      <c r="B13" s="73" t="s">
        <v>155</v>
      </c>
      <c r="C13" s="73" t="s">
        <v>169</v>
      </c>
      <c r="D13" s="73" t="s">
        <v>174</v>
      </c>
      <c r="E13" s="73">
        <v>2</v>
      </c>
    </row>
    <row r="14" spans="1:5" ht="18.75" customHeight="1">
      <c r="A14" s="73">
        <v>13</v>
      </c>
      <c r="B14" s="73" t="s">
        <v>155</v>
      </c>
      <c r="C14" s="73" t="s">
        <v>170</v>
      </c>
      <c r="D14" s="73" t="s">
        <v>174</v>
      </c>
      <c r="E14" s="73">
        <v>4</v>
      </c>
    </row>
    <row r="15" spans="1:5" ht="18.75" customHeight="1">
      <c r="A15" s="73">
        <v>14</v>
      </c>
      <c r="B15" s="73" t="s">
        <v>156</v>
      </c>
      <c r="C15" s="73" t="s">
        <v>171</v>
      </c>
      <c r="D15" s="73" t="s">
        <v>175</v>
      </c>
      <c r="E15" s="73">
        <v>2</v>
      </c>
    </row>
    <row r="16" spans="1:5" ht="18.75" customHeight="1">
      <c r="A16" s="73">
        <v>15</v>
      </c>
      <c r="B16" s="73" t="s">
        <v>157</v>
      </c>
      <c r="C16" s="73" t="s">
        <v>172</v>
      </c>
      <c r="D16" s="73" t="s">
        <v>174</v>
      </c>
      <c r="E16" s="73">
        <v>4</v>
      </c>
    </row>
    <row r="17" spans="1:5" ht="18.75" customHeight="1">
      <c r="A17" s="73">
        <v>16</v>
      </c>
      <c r="B17" s="73" t="s">
        <v>157</v>
      </c>
      <c r="C17" s="73" t="s">
        <v>173</v>
      </c>
      <c r="D17" s="73" t="s">
        <v>174</v>
      </c>
      <c r="E17" s="73">
        <v>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8"/>
  <sheetViews>
    <sheetView workbookViewId="0"/>
  </sheetViews>
  <sheetFormatPr defaultRowHeight="15"/>
  <cols>
    <col min="1" max="3" width="18" customWidth="1"/>
    <col min="4" max="4" width="19.42578125" customWidth="1"/>
    <col min="5" max="5" width="18" customWidth="1"/>
  </cols>
  <sheetData>
    <row r="1" spans="1:5" ht="40.5" customHeight="1">
      <c r="A1" s="74" t="s">
        <v>127</v>
      </c>
      <c r="B1" s="75" t="s">
        <v>176</v>
      </c>
      <c r="C1" s="75" t="s">
        <v>177</v>
      </c>
      <c r="D1" s="75" t="s">
        <v>178</v>
      </c>
      <c r="E1" s="76" t="s">
        <v>179</v>
      </c>
    </row>
    <row r="2" spans="1:5" ht="40.5" customHeight="1">
      <c r="A2" s="77" t="s">
        <v>183</v>
      </c>
      <c r="B2" s="79" t="s">
        <v>187</v>
      </c>
      <c r="C2" s="79" t="s">
        <v>190</v>
      </c>
      <c r="D2" s="79" t="s">
        <v>193</v>
      </c>
      <c r="E2" s="82">
        <v>30097</v>
      </c>
    </row>
    <row r="3" spans="1:5" ht="40.5" customHeight="1">
      <c r="A3" s="77" t="s">
        <v>197</v>
      </c>
      <c r="B3" s="79" t="s">
        <v>186</v>
      </c>
      <c r="C3" s="79" t="s">
        <v>189</v>
      </c>
      <c r="D3" s="79" t="s">
        <v>194</v>
      </c>
      <c r="E3" s="82">
        <v>24718</v>
      </c>
    </row>
    <row r="4" spans="1:5" ht="40.5" customHeight="1">
      <c r="A4" s="77" t="s">
        <v>184</v>
      </c>
      <c r="B4" s="79" t="s">
        <v>186</v>
      </c>
      <c r="C4" s="79" t="s">
        <v>191</v>
      </c>
      <c r="D4" s="79" t="s">
        <v>195</v>
      </c>
      <c r="E4" s="82">
        <v>19911</v>
      </c>
    </row>
    <row r="5" spans="1:5" ht="40.5" customHeight="1">
      <c r="A5" s="77" t="s">
        <v>182</v>
      </c>
      <c r="B5" s="79" t="s">
        <v>186</v>
      </c>
      <c r="C5" s="79" t="s">
        <v>189</v>
      </c>
      <c r="D5" s="79" t="s">
        <v>194</v>
      </c>
      <c r="E5" s="82">
        <v>27740</v>
      </c>
    </row>
    <row r="6" spans="1:5" ht="40.5" customHeight="1">
      <c r="A6" s="77" t="s">
        <v>185</v>
      </c>
      <c r="B6" s="79" t="s">
        <v>187</v>
      </c>
      <c r="C6" s="79" t="s">
        <v>192</v>
      </c>
      <c r="D6" s="79" t="s">
        <v>196</v>
      </c>
      <c r="E6" s="82">
        <v>28980</v>
      </c>
    </row>
    <row r="7" spans="1:5" ht="40.5" customHeight="1">
      <c r="A7" s="77" t="s">
        <v>180</v>
      </c>
      <c r="B7" s="79" t="s">
        <v>186</v>
      </c>
      <c r="C7" s="81" t="s">
        <v>188</v>
      </c>
      <c r="D7" s="79" t="s">
        <v>193</v>
      </c>
      <c r="E7" s="82">
        <v>22550</v>
      </c>
    </row>
    <row r="8" spans="1:5" ht="40.5" customHeight="1" thickBot="1">
      <c r="A8" s="78" t="s">
        <v>181</v>
      </c>
      <c r="B8" s="80" t="s">
        <v>187</v>
      </c>
      <c r="C8" s="80" t="s">
        <v>189</v>
      </c>
      <c r="D8" s="80" t="s">
        <v>196</v>
      </c>
      <c r="E8" s="83">
        <v>23836</v>
      </c>
    </row>
  </sheetData>
  <autoFilter ref="A1:E8"/>
  <sortState ref="A2:E8">
    <sortCondition ref="A1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I2" sqref="I2"/>
    </sheetView>
  </sheetViews>
  <sheetFormatPr defaultRowHeight="15"/>
  <cols>
    <col min="1" max="1" width="14.5703125" customWidth="1"/>
    <col min="2" max="2" width="11.42578125" customWidth="1"/>
    <col min="3" max="5" width="12.5703125" customWidth="1"/>
    <col min="6" max="6" width="13.28515625" customWidth="1"/>
    <col min="7" max="7" width="14" customWidth="1"/>
    <col min="8" max="8" width="13.7109375" customWidth="1"/>
    <col min="9" max="9" width="15.7109375" customWidth="1"/>
  </cols>
  <sheetData>
    <row r="1" spans="1:9" ht="33.75" customHeight="1">
      <c r="A1" s="85" t="s">
        <v>198</v>
      </c>
      <c r="B1" s="86" t="s">
        <v>199</v>
      </c>
      <c r="C1" s="86" t="s">
        <v>200</v>
      </c>
      <c r="D1" s="86" t="s">
        <v>201</v>
      </c>
      <c r="E1" s="87" t="s">
        <v>203</v>
      </c>
      <c r="F1" s="86" t="s">
        <v>202</v>
      </c>
      <c r="G1" s="87" t="s">
        <v>204</v>
      </c>
      <c r="H1" s="87" t="s">
        <v>205</v>
      </c>
      <c r="I1" s="88" t="s">
        <v>206</v>
      </c>
    </row>
    <row r="2" spans="1:9" ht="21" customHeight="1">
      <c r="A2" s="48">
        <v>10</v>
      </c>
      <c r="B2" s="9">
        <v>100</v>
      </c>
      <c r="C2" s="9">
        <f>LOG(B2,A2)</f>
        <v>2</v>
      </c>
      <c r="D2" s="90">
        <f>SIN(C2)</f>
        <v>0.90929742682568171</v>
      </c>
      <c r="E2" s="90">
        <f>COS(C2)</f>
        <v>-0.41614683654714241</v>
      </c>
      <c r="F2" s="9">
        <v>-2.46</v>
      </c>
      <c r="G2" s="9">
        <v>-0.46</v>
      </c>
      <c r="H2" s="9">
        <v>1</v>
      </c>
      <c r="I2" s="49" t="s">
        <v>207</v>
      </c>
    </row>
    <row r="3" spans="1:9" ht="21" customHeight="1">
      <c r="A3" s="48">
        <v>10</v>
      </c>
      <c r="B3" s="9">
        <v>100</v>
      </c>
      <c r="C3" s="9">
        <f t="shared" ref="C3:C12" si="0">LOG(B3,A3)</f>
        <v>2</v>
      </c>
      <c r="D3" s="90">
        <f t="shared" ref="D3:D12" si="1">SIN(C3)</f>
        <v>0.90929742682568171</v>
      </c>
      <c r="E3" s="90">
        <f t="shared" ref="E3:E12" si="2">COS(C3)</f>
        <v>-0.41614683654714241</v>
      </c>
      <c r="F3" s="90">
        <f>D3/E3</f>
        <v>-2.1850398632615189</v>
      </c>
      <c r="G3" s="90">
        <f>E3/D3</f>
        <v>-0.45765755436028577</v>
      </c>
      <c r="H3" s="9">
        <f>G3*F3</f>
        <v>1</v>
      </c>
      <c r="I3" s="49" t="str">
        <f>IF(H3=1,"верно","ошибка")</f>
        <v>верно</v>
      </c>
    </row>
    <row r="4" spans="1:9" ht="21" customHeight="1">
      <c r="A4" s="48">
        <v>5</v>
      </c>
      <c r="B4" s="9">
        <v>125</v>
      </c>
      <c r="C4" s="9">
        <f t="shared" si="0"/>
        <v>3.0000000000000004</v>
      </c>
      <c r="D4" s="90">
        <f t="shared" si="1"/>
        <v>0.14112000805986677</v>
      </c>
      <c r="E4" s="90">
        <f t="shared" si="2"/>
        <v>-0.98999249660044553</v>
      </c>
      <c r="F4" s="90">
        <f t="shared" ref="F4:F12" si="3">D4/E4</f>
        <v>-0.14254654307427733</v>
      </c>
      <c r="G4" s="90">
        <f t="shared" ref="G4:G12" si="4">E4/D4</f>
        <v>-7.0152525514345561</v>
      </c>
      <c r="H4" s="9">
        <f t="shared" ref="H4:H12" si="5">G4*F4</f>
        <v>0.99999999999999989</v>
      </c>
      <c r="I4" s="49" t="str">
        <f t="shared" ref="I4:I12" si="6">IF(H4=1,"верно","ошибка")</f>
        <v>верно</v>
      </c>
    </row>
    <row r="5" spans="1:9" ht="21" customHeight="1">
      <c r="A5" s="48">
        <v>2</v>
      </c>
      <c r="B5" s="9">
        <v>8</v>
      </c>
      <c r="C5" s="9">
        <f t="shared" si="0"/>
        <v>3</v>
      </c>
      <c r="D5" s="90">
        <f t="shared" si="1"/>
        <v>0.14112000805986721</v>
      </c>
      <c r="E5" s="90">
        <f t="shared" si="2"/>
        <v>-0.98999249660044542</v>
      </c>
      <c r="F5" s="90">
        <f t="shared" si="3"/>
        <v>-0.1425465430742778</v>
      </c>
      <c r="G5" s="90">
        <f t="shared" si="4"/>
        <v>-7.0152525514345339</v>
      </c>
      <c r="H5" s="9">
        <f t="shared" si="5"/>
        <v>1</v>
      </c>
      <c r="I5" s="49" t="str">
        <f t="shared" si="6"/>
        <v>верно</v>
      </c>
    </row>
    <row r="6" spans="1:9" ht="21" customHeight="1">
      <c r="A6" s="48">
        <v>4</v>
      </c>
      <c r="B6" s="9">
        <v>15</v>
      </c>
      <c r="C6" s="90">
        <f t="shared" si="0"/>
        <v>1.9534452978042594</v>
      </c>
      <c r="D6" s="90">
        <f t="shared" si="1"/>
        <v>0.92767882091538256</v>
      </c>
      <c r="E6" s="90">
        <f t="shared" si="2"/>
        <v>-0.37337917085055183</v>
      </c>
      <c r="F6" s="90">
        <f t="shared" si="3"/>
        <v>-2.48454893400225</v>
      </c>
      <c r="G6" s="90">
        <f t="shared" si="4"/>
        <v>-0.40248754464624054</v>
      </c>
      <c r="H6" s="9">
        <f t="shared" si="5"/>
        <v>0.99999999999999989</v>
      </c>
      <c r="I6" s="49" t="str">
        <f t="shared" si="6"/>
        <v>верно</v>
      </c>
    </row>
    <row r="7" spans="1:9" ht="21" customHeight="1">
      <c r="A7" s="48">
        <v>8</v>
      </c>
      <c r="B7" s="9">
        <v>185</v>
      </c>
      <c r="C7" s="90">
        <f t="shared" si="0"/>
        <v>2.5104604868387708</v>
      </c>
      <c r="D7" s="90">
        <f t="shared" si="1"/>
        <v>0.59005920204236317</v>
      </c>
      <c r="E7" s="90">
        <f t="shared" si="2"/>
        <v>-0.80735998048276436</v>
      </c>
      <c r="F7" s="90">
        <f t="shared" si="3"/>
        <v>-0.73085019855645406</v>
      </c>
      <c r="G7" s="90">
        <f t="shared" si="4"/>
        <v>-1.3682694510792497</v>
      </c>
      <c r="H7" s="9">
        <f t="shared" si="5"/>
        <v>1</v>
      </c>
      <c r="I7" s="49" t="str">
        <f t="shared" si="6"/>
        <v>верно</v>
      </c>
    </row>
    <row r="8" spans="1:9" ht="21" customHeight="1">
      <c r="A8" s="48">
        <v>4</v>
      </c>
      <c r="B8" s="9">
        <v>4</v>
      </c>
      <c r="C8" s="9">
        <f t="shared" si="0"/>
        <v>1</v>
      </c>
      <c r="D8" s="90">
        <f t="shared" si="1"/>
        <v>0.8414709848078965</v>
      </c>
      <c r="E8" s="90">
        <f t="shared" si="2"/>
        <v>0.54030230586813977</v>
      </c>
      <c r="F8" s="90">
        <f t="shared" si="3"/>
        <v>1.5574077246549021</v>
      </c>
      <c r="G8" s="90">
        <f t="shared" si="4"/>
        <v>0.64209261593433076</v>
      </c>
      <c r="H8" s="9">
        <f t="shared" si="5"/>
        <v>1</v>
      </c>
      <c r="I8" s="49" t="str">
        <f t="shared" si="6"/>
        <v>верно</v>
      </c>
    </row>
    <row r="9" spans="1:9" ht="21" customHeight="1">
      <c r="A9" s="48">
        <v>5</v>
      </c>
      <c r="B9" s="9">
        <v>14</v>
      </c>
      <c r="C9" s="90">
        <f t="shared" si="0"/>
        <v>1.6397385131955606</v>
      </c>
      <c r="D9" s="90">
        <f t="shared" si="1"/>
        <v>0.99762442861999612</v>
      </c>
      <c r="E9" s="90">
        <f t="shared" si="2"/>
        <v>-6.8887585388270681E-2</v>
      </c>
      <c r="F9" s="90">
        <f t="shared" si="3"/>
        <v>-14.481918955310912</v>
      </c>
      <c r="G9" s="90">
        <f t="shared" si="4"/>
        <v>-6.9051622446296937E-2</v>
      </c>
      <c r="H9" s="9">
        <f t="shared" si="5"/>
        <v>1</v>
      </c>
      <c r="I9" s="49" t="str">
        <f t="shared" si="6"/>
        <v>верно</v>
      </c>
    </row>
    <row r="10" spans="1:9" ht="21" customHeight="1">
      <c r="A10" s="48">
        <v>0.5</v>
      </c>
      <c r="B10" s="9">
        <v>15</v>
      </c>
      <c r="C10" s="90">
        <f t="shared" si="0"/>
        <v>-3.9068905956085187</v>
      </c>
      <c r="D10" s="90">
        <f t="shared" si="1"/>
        <v>0.69275189793800618</v>
      </c>
      <c r="E10" s="90">
        <f t="shared" si="2"/>
        <v>-0.7211759895499088</v>
      </c>
      <c r="F10" s="90">
        <f t="shared" si="3"/>
        <v>-0.96058646984400808</v>
      </c>
      <c r="G10" s="90">
        <f t="shared" si="4"/>
        <v>-1.0410306946780048</v>
      </c>
      <c r="H10" s="9">
        <f t="shared" si="5"/>
        <v>1</v>
      </c>
      <c r="I10" s="49" t="str">
        <f t="shared" si="6"/>
        <v>верно</v>
      </c>
    </row>
    <row r="11" spans="1:9" ht="21" customHeight="1">
      <c r="A11" s="48">
        <v>18</v>
      </c>
      <c r="B11" s="9">
        <v>56</v>
      </c>
      <c r="C11" s="90">
        <f t="shared" si="0"/>
        <v>1.392676108095213</v>
      </c>
      <c r="D11" s="90">
        <f t="shared" si="1"/>
        <v>0.98417849079068176</v>
      </c>
      <c r="E11" s="90">
        <f t="shared" si="2"/>
        <v>0.17717984723149521</v>
      </c>
      <c r="F11" s="90">
        <f t="shared" si="3"/>
        <v>5.5546864170437988</v>
      </c>
      <c r="G11" s="90">
        <f t="shared" si="4"/>
        <v>0.18002816449397327</v>
      </c>
      <c r="H11" s="9">
        <f t="shared" si="5"/>
        <v>1</v>
      </c>
      <c r="I11" s="49" t="str">
        <f t="shared" si="6"/>
        <v>верно</v>
      </c>
    </row>
    <row r="12" spans="1:9" ht="21" customHeight="1" thickBot="1">
      <c r="A12" s="84">
        <v>0.9</v>
      </c>
      <c r="B12" s="63">
        <v>144</v>
      </c>
      <c r="C12" s="90">
        <f t="shared" si="0"/>
        <v>-47.169599242625175</v>
      </c>
      <c r="D12" s="90">
        <f t="shared" si="1"/>
        <v>4.5693523250425389E-2</v>
      </c>
      <c r="E12" s="90">
        <f t="shared" si="2"/>
        <v>-0.99895550548208245</v>
      </c>
      <c r="F12" s="90">
        <f t="shared" si="3"/>
        <v>-4.5741299787295644E-2</v>
      </c>
      <c r="G12" s="90">
        <f t="shared" si="4"/>
        <v>-21.862080978244165</v>
      </c>
      <c r="H12" s="9">
        <f t="shared" si="5"/>
        <v>1</v>
      </c>
      <c r="I12" s="49" t="str">
        <f t="shared" si="6"/>
        <v>верно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Диаграммы</vt:lpstr>
      </vt:variant>
      <vt:variant>
        <vt:i4>2</vt:i4>
      </vt:variant>
    </vt:vector>
  </HeadingPairs>
  <TitlesOfParts>
    <vt:vector size="19" baseType="lpstr">
      <vt:lpstr>Зарплата</vt:lpstr>
      <vt:lpstr>Витамины</vt:lpstr>
      <vt:lpstr>Конфеты</vt:lpstr>
      <vt:lpstr>Сведения о документах</vt:lpstr>
      <vt:lpstr>Штатное расписание</vt:lpstr>
      <vt:lpstr>Расписание</vt:lpstr>
      <vt:lpstr>Потребность</vt:lpstr>
      <vt:lpstr>Фактически</vt:lpstr>
      <vt:lpstr>Разница</vt:lpstr>
      <vt:lpstr>Выручка</vt:lpstr>
      <vt:lpstr>Табель поспещаемости</vt:lpstr>
      <vt:lpstr>таблица умножения</vt:lpstr>
      <vt:lpstr>Оплата за обучение</vt:lpstr>
      <vt:lpstr>Библиотека</vt:lpstr>
      <vt:lpstr>Статистика</vt:lpstr>
      <vt:lpstr>Постановка задачи</vt:lpstr>
      <vt:lpstr>Лист4</vt:lpstr>
      <vt:lpstr>Диаграмма по конфетам</vt:lpstr>
      <vt:lpstr>Диаграмма по таблице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2021-01-28T04:51:52Z</dcterms:modified>
</cp:coreProperties>
</file>