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ner\Desktop\ZV Уроки\УрокПерепродажа\"/>
    </mc:Choice>
  </mc:AlternateContent>
  <bookViews>
    <workbookView xWindow="0" yWindow="0" windowWidth="14370" windowHeight="7425"/>
  </bookViews>
  <sheets>
    <sheet name="Инвестиционный проект" sheetId="1" r:id="rId1"/>
    <sheet name="Диаграмма Ганта из 2 Модуля" sheetId="2" r:id="rId2"/>
  </sheets>
  <calcPr calcId="162913"/>
  <extLst>
    <ext uri="GoogleSheetsCustomDataVersion1">
      <go:sheetsCustomData xmlns:go="http://customooxmlschemas.google.com/" r:id="rId6" roundtripDataSignature="AMtx7mi8cK2gssaLFtQOcMjNz5y6EOIU1g=="/>
    </ext>
  </extLst>
</workbook>
</file>

<file path=xl/calcChain.xml><?xml version="1.0" encoding="utf-8"?>
<calcChain xmlns="http://schemas.openxmlformats.org/spreadsheetml/2006/main">
  <c r="F46" i="2" l="1"/>
  <c r="E46" i="2"/>
  <c r="D46" i="2"/>
  <c r="C46" i="2"/>
  <c r="F40" i="2"/>
  <c r="E40" i="2"/>
  <c r="D40" i="2"/>
  <c r="C40" i="2"/>
  <c r="F36" i="2"/>
  <c r="E36" i="2"/>
  <c r="D36" i="2"/>
  <c r="C36" i="2"/>
  <c r="F33" i="2"/>
  <c r="E33" i="2"/>
  <c r="D33" i="2"/>
  <c r="C33" i="2"/>
  <c r="F26" i="2"/>
  <c r="E26" i="2"/>
  <c r="D26" i="2"/>
  <c r="C26" i="2"/>
  <c r="F21" i="2"/>
  <c r="E21" i="2"/>
  <c r="D21" i="2"/>
  <c r="C21" i="2"/>
  <c r="F18" i="2"/>
  <c r="E18" i="2"/>
  <c r="D18" i="2"/>
  <c r="C18" i="2"/>
  <c r="F15" i="2"/>
  <c r="E15" i="2"/>
  <c r="D15" i="2"/>
  <c r="C15" i="2"/>
  <c r="F12" i="2"/>
  <c r="E12" i="2"/>
  <c r="D12" i="2"/>
  <c r="C12" i="2"/>
  <c r="F8" i="2"/>
  <c r="E8" i="2"/>
  <c r="D8" i="2"/>
  <c r="C8" i="2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DV6" i="2" s="1"/>
  <c r="DW6" i="2" s="1"/>
  <c r="DX6" i="2" s="1"/>
  <c r="DY6" i="2" s="1"/>
  <c r="DZ6" i="2" s="1"/>
  <c r="EA6" i="2" s="1"/>
  <c r="EB6" i="2" s="1"/>
  <c r="EC6" i="2" s="1"/>
  <c r="ED6" i="2" s="1"/>
  <c r="EE6" i="2" s="1"/>
  <c r="EF6" i="2" s="1"/>
  <c r="EG6" i="2" s="1"/>
  <c r="EH6" i="2" s="1"/>
  <c r="EI6" i="2" s="1"/>
  <c r="EJ6" i="2" s="1"/>
  <c r="EK6" i="2" s="1"/>
  <c r="EL6" i="2" s="1"/>
  <c r="EM6" i="2" s="1"/>
  <c r="EN6" i="2" s="1"/>
  <c r="EO6" i="2" s="1"/>
  <c r="EP6" i="2" s="1"/>
  <c r="EQ6" i="2" s="1"/>
  <c r="ER6" i="2" s="1"/>
  <c r="ES6" i="2" s="1"/>
  <c r="ET6" i="2" s="1"/>
  <c r="EU6" i="2" s="1"/>
  <c r="EV6" i="2" s="1"/>
  <c r="EW6" i="2" s="1"/>
  <c r="EX6" i="2" s="1"/>
  <c r="EY6" i="2" s="1"/>
  <c r="EZ6" i="2" s="1"/>
  <c r="FA6" i="2" s="1"/>
  <c r="FB6" i="2" s="1"/>
  <c r="FC6" i="2" s="1"/>
  <c r="FD6" i="2" s="1"/>
  <c r="FE6" i="2" s="1"/>
  <c r="FF6" i="2" s="1"/>
  <c r="FG6" i="2" s="1"/>
  <c r="FH6" i="2" s="1"/>
  <c r="FI6" i="2" s="1"/>
  <c r="FJ6" i="2" s="1"/>
  <c r="FK6" i="2" s="1"/>
  <c r="FL6" i="2" s="1"/>
  <c r="FM6" i="2" s="1"/>
  <c r="FN6" i="2" s="1"/>
  <c r="FO6" i="2" s="1"/>
  <c r="FP6" i="2" s="1"/>
  <c r="FQ6" i="2" s="1"/>
  <c r="FR6" i="2" s="1"/>
  <c r="FS6" i="2" s="1"/>
  <c r="FT6" i="2" s="1"/>
  <c r="FU6" i="2" s="1"/>
  <c r="FV6" i="2" s="1"/>
  <c r="FW6" i="2" s="1"/>
  <c r="FX6" i="2" s="1"/>
  <c r="FY6" i="2" s="1"/>
  <c r="FZ6" i="2" s="1"/>
  <c r="GA6" i="2" s="1"/>
  <c r="GB6" i="2" s="1"/>
  <c r="GC6" i="2" s="1"/>
  <c r="GD6" i="2" s="1"/>
  <c r="F4" i="2"/>
  <c r="E4" i="2"/>
  <c r="C4" i="2" s="1"/>
  <c r="C12" i="1" s="1"/>
  <c r="C13" i="1" s="1"/>
  <c r="C17" i="1" s="1"/>
  <c r="C3" i="2"/>
  <c r="C33" i="1"/>
  <c r="C29" i="1"/>
  <c r="C22" i="1"/>
  <c r="C19" i="1" l="1"/>
  <c r="C28" i="1"/>
  <c r="C21" i="1" s="1"/>
  <c r="C37" i="1" s="1"/>
  <c r="C39" i="1" s="1"/>
  <c r="C40" i="1" s="1"/>
</calcChain>
</file>

<file path=xl/sharedStrings.xml><?xml version="1.0" encoding="utf-8"?>
<sst xmlns="http://schemas.openxmlformats.org/spreadsheetml/2006/main" count="112" uniqueCount="92">
  <si>
    <t>Инструкция по работе с таблицей:</t>
  </si>
  <si>
    <t>все залитые ячейки нельзя форматировать, т.к. они содержат формулы</t>
  </si>
  <si>
    <t>Оценка инвестиционного проекта</t>
  </si>
  <si>
    <t>все ячейчки без заливки предназначены для ввода данных</t>
  </si>
  <si>
    <t>!!! Обращайте внимания на комментарии в правой части.</t>
  </si>
  <si>
    <t>1 Сроки</t>
  </si>
  <si>
    <t xml:space="preserve">     Дата заключения договора аренды</t>
  </si>
  <si>
    <t>Дату указывать в формате ДД.ММ.ГГГГ</t>
  </si>
  <si>
    <t xml:space="preserve">     Дата начала строительства</t>
  </si>
  <si>
    <t xml:space="preserve">     Длительность строительства</t>
  </si>
  <si>
    <t>дней</t>
  </si>
  <si>
    <t xml:space="preserve">     Срок сдачи готового объекта недвижимости</t>
  </si>
  <si>
    <t xml:space="preserve">     Длительность постановки на кадастровый учет</t>
  </si>
  <si>
    <t>Указывать полное количество дней</t>
  </si>
  <si>
    <t xml:space="preserve">     Длительность оказания услуги по расторжению договора аренды и выкупа</t>
  </si>
  <si>
    <t xml:space="preserve">     Длительность регистрации права собственности</t>
  </si>
  <si>
    <t xml:space="preserve">     Дата подписания договора купли продажи</t>
  </si>
  <si>
    <t xml:space="preserve">     Длительность продажи</t>
  </si>
  <si>
    <t xml:space="preserve">     Закрытие сделки</t>
  </si>
  <si>
    <t>2 Затраты</t>
  </si>
  <si>
    <t>рублей</t>
  </si>
  <si>
    <t xml:space="preserve">     Затраты на капитальное строение ("Бюджет планируемый" из Диаграммы Ганта)</t>
  </si>
  <si>
    <t xml:space="preserve">     Госпошлина за регистрацию договора аренды</t>
  </si>
  <si>
    <t>Указываем сумму без пробелов.</t>
  </si>
  <si>
    <t xml:space="preserve">     Госпошлина за регистрацию права собственности на капительное строение</t>
  </si>
  <si>
    <t xml:space="preserve">     Госпошлина за регистрацию права собственности на земельный участок</t>
  </si>
  <si>
    <t xml:space="preserve">    Аренда</t>
  </si>
  <si>
    <t xml:space="preserve">     Размер аренды</t>
  </si>
  <si>
    <t>Указываем сумму аренды без пробелов за год.</t>
  </si>
  <si>
    <t xml:space="preserve">     Стоимость аренды за использованный период</t>
  </si>
  <si>
    <t xml:space="preserve">     Стоимость выкупа</t>
  </si>
  <si>
    <t xml:space="preserve">     Кадастровая стоимость участка</t>
  </si>
  <si>
    <t xml:space="preserve">     Установленный размер платы за выкуп</t>
  </si>
  <si>
    <t>%</t>
  </si>
  <si>
    <t xml:space="preserve">   Налоговая система</t>
  </si>
  <si>
    <t>Указываем: 
6 - если продает ИП с УСНО 6% от оборота
15 - если продает ИП с УСНО 15% от оборота
13 - если продает физическое лицо</t>
  </si>
  <si>
    <t xml:space="preserve">     Размер налога</t>
  </si>
  <si>
    <t>3 Рыночная стоимость аналогичных объектов</t>
  </si>
  <si>
    <t>4 Прибыль</t>
  </si>
  <si>
    <t>5 Рентабельность проекта %</t>
  </si>
  <si>
    <t xml:space="preserve">   Рентабельность % годовых</t>
  </si>
  <si>
    <t>ДИАГРАММА ГАНТА: ДОМ МОЕЙ МЕЧТЫ</t>
  </si>
  <si>
    <t>Бюджет планируемый</t>
  </si>
  <si>
    <t>Дата начала</t>
  </si>
  <si>
    <t>Дата завершения</t>
  </si>
  <si>
    <t>Срок реализации</t>
  </si>
  <si>
    <t>Наименование работ</t>
  </si>
  <si>
    <t>Планируемый бюджет</t>
  </si>
  <si>
    <t>Фактический бюджет</t>
  </si>
  <si>
    <t>Определение границ участка (вынос точек "в натуре")</t>
  </si>
  <si>
    <t>Изыскания перед строительством</t>
  </si>
  <si>
    <t>- геологические изыскания</t>
  </si>
  <si>
    <t>- геодезические изыскания</t>
  </si>
  <si>
    <t>- другие виды изысканий</t>
  </si>
  <si>
    <t>Проектирование</t>
  </si>
  <si>
    <t>- поиск компании (конструкторской/строительной)</t>
  </si>
  <si>
    <t>- утверждение архитектурных и конструктивных решений / адаптация типового проекта</t>
  </si>
  <si>
    <t>Подача заявления на технологическое присоединение</t>
  </si>
  <si>
    <t>- подача заявления не подключение к электричеству</t>
  </si>
  <si>
    <t>- подача заявления на подключение к другим видам коммуникаций</t>
  </si>
  <si>
    <t>Уведомление о планируемом строительстве</t>
  </si>
  <si>
    <t>- подготовка и подача заявления</t>
  </si>
  <si>
    <t>- получение уведомления о соответствии</t>
  </si>
  <si>
    <t>Подготовка строительной площадки</t>
  </si>
  <si>
    <t>- организация подъезда для строительной техники</t>
  </si>
  <si>
    <t>- удаление лишних предметов с участка</t>
  </si>
  <si>
    <t>- выравнивание площадки для строительства</t>
  </si>
  <si>
    <t>- удаление пней и иной растительности</t>
  </si>
  <si>
    <t>Строительство дома</t>
  </si>
  <si>
    <t>- монтаж фундамента</t>
  </si>
  <si>
    <t>- строительство "коробки"</t>
  </si>
  <si>
    <t>- монтаж стропильной системы и кровли</t>
  </si>
  <si>
    <t>- монтаж перекрытий</t>
  </si>
  <si>
    <t>- остекление и монтаж дверей</t>
  </si>
  <si>
    <t>- финишная внешняя и внутренняя отделка</t>
  </si>
  <si>
    <t>Монтаж водосточной и снегозадерживающей систем</t>
  </si>
  <si>
    <t>- монтаж водосточной системы</t>
  </si>
  <si>
    <t>- монтаж снегозадерживающей системы</t>
  </si>
  <si>
    <t>Монтаж отмостки, ливневой канализации, дренажной системы</t>
  </si>
  <si>
    <t>- монтаж отмостки</t>
  </si>
  <si>
    <t>- монтаж ливневой канализации</t>
  </si>
  <si>
    <t>- монтаж дренажной системы</t>
  </si>
  <si>
    <t>Подключение коммуникаций</t>
  </si>
  <si>
    <t>- подключение электричества</t>
  </si>
  <si>
    <t>- подключение/организация водоснабжения</t>
  </si>
  <si>
    <t>- подключение/монтаж канализационный системы</t>
  </si>
  <si>
    <t>- подключение газа/другого вида отопления</t>
  </si>
  <si>
    <t>Монтаж забора</t>
  </si>
  <si>
    <t>Обустройство участка</t>
  </si>
  <si>
    <t>- прокладка электричества, воды</t>
  </si>
  <si>
    <t>- обустройство дорожек</t>
  </si>
  <si>
    <t>- засев газона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</si>
</sst>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>
    <font>
      <sz val="10"/>
      <color rgb="FF000000"/>
      <name val="Arial"/>
      <scheme val="minor"/>
    </font>
    <font>
      <sz val="10"/>
      <color theme="1"/>
      <name val="Roboto"/>
    </font>
    <font>
      <sz val="10"/>
      <color theme="1"/>
      <name val="Arial"/>
      <scheme val="minor"/>
    </font>
    <font>
      <sz val="24"/>
      <color theme="1"/>
      <name val="Roboto"/>
    </font>
    <font>
      <sz val="10"/>
      <name val="Arial"/>
    </font>
    <font>
      <sz val="14"/>
      <color theme="1"/>
      <name val="Roboto"/>
    </font>
    <font>
      <sz val="10"/>
      <color theme="1"/>
      <name val="Roboto"/>
    </font>
    <font>
      <b/>
      <sz val="20"/>
      <color rgb="FF0B5394"/>
      <name val="Roboto"/>
    </font>
    <font>
      <b/>
      <sz val="30"/>
      <color rgb="FF0B5394"/>
      <name val="Roboto"/>
    </font>
    <font>
      <sz val="10"/>
      <color theme="1"/>
      <name val="Arial"/>
    </font>
    <font>
      <sz val="10"/>
      <color rgb="FF000000"/>
      <name val="Arial"/>
      <scheme val="minor"/>
    </font>
    <font>
      <sz val="10"/>
      <color rgb="FFFFFF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1155CC"/>
        <bgColor rgb="FF1155CC"/>
      </patternFill>
    </fill>
    <fill>
      <patternFill patternType="solid">
        <fgColor rgb="FF999999"/>
        <bgColor rgb="FF999999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3" fontId="2" fillId="2" borderId="1" xfId="0" applyNumberFormat="1" applyFont="1" applyFill="1" applyBorder="1"/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1" fillId="4" borderId="5" xfId="0" applyFont="1" applyFill="1" applyBorder="1" applyAlignment="1"/>
    <xf numFmtId="164" fontId="1" fillId="0" borderId="6" xfId="0" applyNumberFormat="1" applyFont="1" applyBorder="1" applyAlignment="1">
      <alignment horizontal="righ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/>
    <xf numFmtId="164" fontId="1" fillId="0" borderId="9" xfId="0" applyNumberFormat="1" applyFont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0" fontId="1" fillId="4" borderId="10" xfId="0" applyFont="1" applyFill="1" applyBorder="1" applyAlignment="1"/>
    <xf numFmtId="164" fontId="1" fillId="2" borderId="9" xfId="0" applyNumberFormat="1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4" borderId="11" xfId="0" applyFont="1" applyFill="1" applyBorder="1" applyAlignment="1"/>
    <xf numFmtId="164" fontId="1" fillId="2" borderId="12" xfId="0" applyNumberFormat="1" applyFont="1" applyFill="1" applyBorder="1" applyAlignment="1">
      <alignment horizontal="right"/>
    </xf>
    <xf numFmtId="0" fontId="1" fillId="4" borderId="13" xfId="0" applyFont="1" applyFill="1" applyBorder="1" applyAlignment="1">
      <alignment horizontal="right"/>
    </xf>
    <xf numFmtId="0" fontId="3" fillId="5" borderId="14" xfId="0" applyFont="1" applyFill="1" applyBorder="1" applyAlignment="1"/>
    <xf numFmtId="3" fontId="3" fillId="2" borderId="15" xfId="0" applyNumberFormat="1" applyFont="1" applyFill="1" applyBorder="1" applyAlignment="1"/>
    <xf numFmtId="0" fontId="1" fillId="5" borderId="16" xfId="0" applyFont="1" applyFill="1" applyBorder="1" applyAlignment="1"/>
    <xf numFmtId="0" fontId="1" fillId="6" borderId="5" xfId="0" applyFont="1" applyFill="1" applyBorder="1" applyAlignment="1"/>
    <xf numFmtId="3" fontId="1" fillId="2" borderId="6" xfId="0" applyNumberFormat="1" applyFont="1" applyFill="1" applyBorder="1" applyAlignment="1">
      <alignment horizontal="right"/>
    </xf>
    <xf numFmtId="0" fontId="1" fillId="6" borderId="7" xfId="0" applyFont="1" applyFill="1" applyBorder="1" applyAlignment="1"/>
    <xf numFmtId="0" fontId="1" fillId="6" borderId="8" xfId="0" applyFont="1" applyFill="1" applyBorder="1" applyAlignment="1"/>
    <xf numFmtId="3" fontId="1" fillId="0" borderId="9" xfId="0" applyNumberFormat="1" applyFont="1" applyBorder="1" applyAlignment="1">
      <alignment horizontal="right"/>
    </xf>
    <xf numFmtId="0" fontId="1" fillId="6" borderId="10" xfId="0" applyFont="1" applyFill="1" applyBorder="1" applyAlignment="1"/>
    <xf numFmtId="0" fontId="5" fillId="0" borderId="0" xfId="0" applyFont="1" applyAlignment="1"/>
    <xf numFmtId="3" fontId="1" fillId="2" borderId="9" xfId="0" applyNumberFormat="1" applyFont="1" applyFill="1" applyBorder="1" applyAlignment="1"/>
    <xf numFmtId="3" fontId="1" fillId="0" borderId="9" xfId="0" applyNumberFormat="1" applyFont="1" applyBorder="1" applyAlignment="1"/>
    <xf numFmtId="0" fontId="1" fillId="0" borderId="9" xfId="0" applyFont="1" applyBorder="1" applyAlignment="1"/>
    <xf numFmtId="0" fontId="5" fillId="0" borderId="0" xfId="0" applyFont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6" borderId="11" xfId="0" applyFont="1" applyFill="1" applyBorder="1" applyAlignment="1"/>
    <xf numFmtId="3" fontId="1" fillId="2" borderId="12" xfId="0" applyNumberFormat="1" applyFont="1" applyFill="1" applyBorder="1" applyAlignment="1"/>
    <xf numFmtId="0" fontId="1" fillId="6" borderId="13" xfId="0" applyFont="1" applyFill="1" applyBorder="1" applyAlignment="1"/>
    <xf numFmtId="0" fontId="1" fillId="0" borderId="0" xfId="0" applyFont="1" applyAlignment="1">
      <alignment horizontal="right"/>
    </xf>
    <xf numFmtId="0" fontId="5" fillId="7" borderId="14" xfId="0" applyFont="1" applyFill="1" applyBorder="1" applyAlignment="1"/>
    <xf numFmtId="3" fontId="3" fillId="0" borderId="15" xfId="0" applyNumberFormat="1" applyFont="1" applyBorder="1" applyAlignment="1">
      <alignment horizontal="right"/>
    </xf>
    <xf numFmtId="0" fontId="1" fillId="7" borderId="10" xfId="0" applyFont="1" applyFill="1" applyBorder="1" applyAlignment="1"/>
    <xf numFmtId="3" fontId="1" fillId="0" borderId="0" xfId="0" applyNumberFormat="1" applyFont="1" applyAlignment="1">
      <alignment horizontal="right"/>
    </xf>
    <xf numFmtId="0" fontId="5" fillId="3" borderId="14" xfId="0" applyFont="1" applyFill="1" applyBorder="1" applyAlignment="1"/>
    <xf numFmtId="3" fontId="3" fillId="2" borderId="15" xfId="0" applyNumberFormat="1" applyFont="1" applyFill="1" applyBorder="1" applyAlignment="1">
      <alignment horizontal="right"/>
    </xf>
    <xf numFmtId="0" fontId="1" fillId="3" borderId="16" xfId="0" applyFont="1" applyFill="1" applyBorder="1" applyAlignment="1"/>
    <xf numFmtId="9" fontId="1" fillId="0" borderId="0" xfId="0" applyNumberFormat="1" applyFont="1" applyAlignment="1">
      <alignment horizontal="right"/>
    </xf>
    <xf numFmtId="0" fontId="5" fillId="3" borderId="20" xfId="0" applyFont="1" applyFill="1" applyBorder="1" applyAlignment="1"/>
    <xf numFmtId="9" fontId="3" fillId="2" borderId="21" xfId="0" applyNumberFormat="1" applyFont="1" applyFill="1" applyBorder="1" applyAlignment="1">
      <alignment horizontal="right"/>
    </xf>
    <xf numFmtId="0" fontId="1" fillId="3" borderId="22" xfId="0" applyFont="1" applyFill="1" applyBorder="1" applyAlignment="1"/>
    <xf numFmtId="0" fontId="6" fillId="0" borderId="0" xfId="0" applyFont="1" applyAlignment="1"/>
    <xf numFmtId="0" fontId="6" fillId="3" borderId="11" xfId="0" applyFont="1" applyFill="1" applyBorder="1" applyAlignment="1"/>
    <xf numFmtId="9" fontId="1" fillId="2" borderId="12" xfId="0" applyNumberFormat="1" applyFont="1" applyFill="1" applyBorder="1" applyAlignment="1"/>
    <xf numFmtId="0" fontId="1" fillId="3" borderId="13" xfId="0" applyFont="1" applyFill="1" applyBorder="1" applyAlignment="1"/>
    <xf numFmtId="0" fontId="7" fillId="8" borderId="0" xfId="0" applyFont="1" applyFill="1"/>
    <xf numFmtId="0" fontId="8" fillId="8" borderId="0" xfId="0" applyFont="1" applyFill="1"/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center"/>
    </xf>
    <xf numFmtId="164" fontId="10" fillId="9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11" fillId="10" borderId="27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164" fontId="11" fillId="11" borderId="24" xfId="0" applyNumberFormat="1" applyFont="1" applyFill="1" applyBorder="1" applyAlignment="1">
      <alignment horizontal="center" textRotation="90"/>
    </xf>
    <xf numFmtId="164" fontId="11" fillId="11" borderId="23" xfId="0" applyNumberFormat="1" applyFont="1" applyFill="1" applyBorder="1" applyAlignment="1">
      <alignment horizontal="center" textRotation="90"/>
    </xf>
    <xf numFmtId="0" fontId="2" fillId="0" borderId="31" xfId="0" applyFont="1" applyBorder="1"/>
    <xf numFmtId="0" fontId="2" fillId="0" borderId="32" xfId="0" applyFont="1" applyBorder="1" applyAlignment="1">
      <alignment wrapText="1"/>
    </xf>
    <xf numFmtId="3" fontId="2" fillId="0" borderId="28" xfId="0" applyNumberFormat="1" applyFont="1" applyBorder="1"/>
    <xf numFmtId="3" fontId="2" fillId="0" borderId="29" xfId="0" applyNumberFormat="1" applyFont="1" applyBorder="1"/>
    <xf numFmtId="164" fontId="2" fillId="0" borderId="30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/>
    <xf numFmtId="3" fontId="2" fillId="9" borderId="28" xfId="0" applyNumberFormat="1" applyFont="1" applyFill="1" applyBorder="1"/>
    <xf numFmtId="3" fontId="2" fillId="9" borderId="29" xfId="0" applyNumberFormat="1" applyFont="1" applyFill="1" applyBorder="1"/>
    <xf numFmtId="164" fontId="10" fillId="9" borderId="30" xfId="0" applyNumberFormat="1" applyFont="1" applyFill="1" applyBorder="1" applyAlignment="1">
      <alignment horizontal="center"/>
    </xf>
    <xf numFmtId="164" fontId="10" fillId="9" borderId="29" xfId="0" applyNumberFormat="1" applyFont="1" applyFill="1" applyBorder="1" applyAlignment="1">
      <alignment horizontal="center"/>
    </xf>
    <xf numFmtId="3" fontId="2" fillId="2" borderId="28" xfId="0" applyNumberFormat="1" applyFont="1" applyFill="1" applyBorder="1"/>
    <xf numFmtId="3" fontId="2" fillId="2" borderId="29" xfId="0" applyNumberFormat="1" applyFont="1" applyFill="1" applyBorder="1"/>
    <xf numFmtId="0" fontId="2" fillId="0" borderId="27" xfId="0" applyFont="1" applyBorder="1" applyAlignment="1">
      <alignment wrapText="1"/>
    </xf>
    <xf numFmtId="0" fontId="2" fillId="0" borderId="27" xfId="0" applyFont="1" applyBorder="1"/>
    <xf numFmtId="0" fontId="3" fillId="3" borderId="2" xfId="0" applyFont="1" applyFill="1" applyBorder="1" applyAlignment="1"/>
    <xf numFmtId="0" fontId="4" fillId="0" borderId="3" xfId="0" applyFont="1" applyBorder="1"/>
    <xf numFmtId="0" fontId="4" fillId="0" borderId="4" xfId="0" applyFont="1" applyBorder="1"/>
    <xf numFmtId="0" fontId="5" fillId="6" borderId="17" xfId="0" applyFont="1" applyFill="1" applyBorder="1" applyAlignment="1"/>
    <xf numFmtId="0" fontId="4" fillId="0" borderId="18" xfId="0" applyFont="1" applyBorder="1"/>
    <xf numFmtId="0" fontId="4" fillId="0" borderId="19" xfId="0" applyFont="1" applyBorder="1"/>
    <xf numFmtId="0" fontId="2" fillId="0" borderId="0" xfId="0" applyFont="1"/>
    <xf numFmtId="0" fontId="0" fillId="0" borderId="0" xfId="0" applyFont="1" applyAlignment="1"/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2362200" cy="7239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228600" cy="476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tabSelected="1" workbookViewId="0"/>
  </sheetViews>
  <sheetFormatPr defaultColWidth="12.5703125" defaultRowHeight="15" customHeight="1"/>
  <cols>
    <col min="1" max="1" width="2.28515625" customWidth="1"/>
    <col min="2" max="2" width="64.5703125" customWidth="1"/>
    <col min="3" max="3" width="34" customWidth="1"/>
    <col min="4" max="4" width="38.42578125" customWidth="1"/>
    <col min="5" max="5" width="2.42578125" customWidth="1"/>
    <col min="6" max="6" width="12.5703125" customWidth="1"/>
  </cols>
  <sheetData>
    <row r="1" spans="1:5" ht="15.75" customHeight="1">
      <c r="A1" s="1"/>
      <c r="B1" s="1"/>
      <c r="C1" s="2"/>
      <c r="D1" s="1"/>
      <c r="E1" s="1"/>
    </row>
    <row r="2" spans="1:5" ht="15.75" customHeight="1">
      <c r="A2" s="1"/>
      <c r="B2" s="1"/>
      <c r="C2" s="2"/>
      <c r="D2" s="1"/>
      <c r="E2" s="1"/>
    </row>
    <row r="3" spans="1:5" ht="15.75" customHeight="1">
      <c r="A3" s="1"/>
      <c r="B3" s="1"/>
      <c r="C3" s="2" t="s">
        <v>0</v>
      </c>
      <c r="D3" s="1"/>
      <c r="E3" s="1"/>
    </row>
    <row r="4" spans="1:5" ht="30" customHeight="1">
      <c r="A4" s="1"/>
      <c r="B4" s="1"/>
      <c r="C4" s="3"/>
      <c r="D4" s="4" t="s">
        <v>1</v>
      </c>
      <c r="E4" s="1"/>
    </row>
    <row r="5" spans="1:5" ht="15.75" customHeight="1">
      <c r="A5" s="5"/>
      <c r="B5" s="5" t="s">
        <v>2</v>
      </c>
      <c r="C5" s="6"/>
      <c r="D5" s="4" t="s">
        <v>3</v>
      </c>
      <c r="E5" s="1"/>
    </row>
    <row r="6" spans="1:5" ht="6" customHeight="1">
      <c r="A6" s="1"/>
      <c r="B6" s="1"/>
      <c r="C6" s="1"/>
      <c r="D6" s="1"/>
      <c r="E6" s="1"/>
    </row>
    <row r="7" spans="1:5" ht="15.75" customHeight="1">
      <c r="A7" s="1"/>
      <c r="B7" s="1"/>
      <c r="C7" s="1" t="s">
        <v>4</v>
      </c>
      <c r="D7" s="1"/>
      <c r="E7" s="1"/>
    </row>
    <row r="8" spans="1:5" ht="5.25" customHeight="1">
      <c r="A8" s="1"/>
      <c r="B8" s="1"/>
      <c r="C8" s="1"/>
      <c r="D8" s="1"/>
      <c r="E8" s="1"/>
    </row>
    <row r="9" spans="1:5" ht="15.75" customHeight="1">
      <c r="A9" s="5"/>
      <c r="B9" s="86" t="s">
        <v>5</v>
      </c>
      <c r="C9" s="87"/>
      <c r="D9" s="88"/>
    </row>
    <row r="10" spans="1:5" ht="15.75" customHeight="1">
      <c r="A10" s="1"/>
      <c r="B10" s="7" t="s">
        <v>6</v>
      </c>
      <c r="C10" s="8">
        <v>44682</v>
      </c>
      <c r="D10" s="9" t="s">
        <v>7</v>
      </c>
    </row>
    <row r="11" spans="1:5" ht="15.75" customHeight="1">
      <c r="A11" s="1"/>
      <c r="B11" s="10" t="s">
        <v>8</v>
      </c>
      <c r="C11" s="11">
        <v>45061</v>
      </c>
      <c r="D11" s="9" t="s">
        <v>7</v>
      </c>
    </row>
    <row r="12" spans="1:5" ht="15.75" customHeight="1">
      <c r="A12" s="1"/>
      <c r="B12" s="10" t="s">
        <v>9</v>
      </c>
      <c r="C12" s="12" t="e">
        <f>'Диаграмма Ганта из 2 Модуля'!C4</f>
        <v>#VALUE!</v>
      </c>
      <c r="D12" s="13" t="s">
        <v>10</v>
      </c>
      <c r="E12" s="1"/>
    </row>
    <row r="13" spans="1:5" ht="15.75" customHeight="1">
      <c r="A13" s="1"/>
      <c r="B13" s="10" t="s">
        <v>11</v>
      </c>
      <c r="C13" s="14" t="e">
        <f>C11+C12</f>
        <v>#VALUE!</v>
      </c>
      <c r="D13" s="15"/>
      <c r="E13" s="1"/>
    </row>
    <row r="14" spans="1:5" ht="15.75" customHeight="1">
      <c r="A14" s="1"/>
      <c r="B14" s="10" t="s">
        <v>12</v>
      </c>
      <c r="C14" s="16">
        <v>12</v>
      </c>
      <c r="D14" s="13" t="s">
        <v>13</v>
      </c>
      <c r="E14" s="1"/>
    </row>
    <row r="15" spans="1:5" ht="15.75" customHeight="1">
      <c r="A15" s="1"/>
      <c r="B15" s="10" t="s">
        <v>14</v>
      </c>
      <c r="C15" s="16">
        <v>15</v>
      </c>
      <c r="D15" s="13" t="s">
        <v>13</v>
      </c>
      <c r="E15" s="1"/>
    </row>
    <row r="16" spans="1:5" ht="15.75" customHeight="1">
      <c r="A16" s="1"/>
      <c r="B16" s="10" t="s">
        <v>15</v>
      </c>
      <c r="C16" s="16">
        <v>12</v>
      </c>
      <c r="D16" s="13" t="s">
        <v>13</v>
      </c>
      <c r="E16" s="1"/>
    </row>
    <row r="17" spans="1:5" ht="15.75" customHeight="1">
      <c r="A17" s="1"/>
      <c r="B17" s="10" t="s">
        <v>16</v>
      </c>
      <c r="C17" s="14" t="e">
        <f>C13+C14+C15+C16</f>
        <v>#VALUE!</v>
      </c>
      <c r="D17" s="15"/>
      <c r="E17" s="1"/>
    </row>
    <row r="18" spans="1:5" ht="15.75" customHeight="1">
      <c r="A18" s="1"/>
      <c r="B18" s="10" t="s">
        <v>17</v>
      </c>
      <c r="C18" s="16">
        <v>90</v>
      </c>
      <c r="D18" s="13" t="s">
        <v>13</v>
      </c>
      <c r="E18" s="1"/>
    </row>
    <row r="19" spans="1:5" ht="15.75" customHeight="1">
      <c r="A19" s="1"/>
      <c r="B19" s="17" t="s">
        <v>18</v>
      </c>
      <c r="C19" s="18" t="e">
        <f>C17+C18</f>
        <v>#VALUE!</v>
      </c>
      <c r="D19" s="19"/>
      <c r="E19" s="1"/>
    </row>
    <row r="20" spans="1:5" ht="6" customHeight="1">
      <c r="A20" s="5"/>
      <c r="B20" s="5"/>
      <c r="C20" s="1"/>
      <c r="D20" s="1"/>
      <c r="E20" s="1"/>
    </row>
    <row r="21" spans="1:5" ht="15.75" customHeight="1">
      <c r="A21" s="5"/>
      <c r="B21" s="20" t="s">
        <v>19</v>
      </c>
      <c r="C21" s="21" t="e">
        <f>C22+C23+C24+C25+C28+C33+C29</f>
        <v>#VALUE!</v>
      </c>
      <c r="D21" s="22" t="s">
        <v>20</v>
      </c>
      <c r="E21" s="1"/>
    </row>
    <row r="22" spans="1:5" ht="15.75" customHeight="1">
      <c r="A22" s="1"/>
      <c r="B22" s="23" t="s">
        <v>21</v>
      </c>
      <c r="C22" s="24">
        <f>'Диаграмма Ганта из 2 Модуля'!C3</f>
        <v>2551050</v>
      </c>
      <c r="D22" s="25" t="s">
        <v>20</v>
      </c>
      <c r="E22" s="1"/>
    </row>
    <row r="23" spans="1:5" ht="15.75" customHeight="1">
      <c r="A23" s="1"/>
      <c r="B23" s="26" t="s">
        <v>22</v>
      </c>
      <c r="C23" s="27">
        <v>2000</v>
      </c>
      <c r="D23" s="28" t="s">
        <v>23</v>
      </c>
      <c r="E23" s="1"/>
    </row>
    <row r="24" spans="1:5" ht="15.75" customHeight="1">
      <c r="A24" s="1"/>
      <c r="B24" s="26" t="s">
        <v>24</v>
      </c>
      <c r="C24" s="27">
        <v>2000</v>
      </c>
      <c r="D24" s="28" t="s">
        <v>23</v>
      </c>
      <c r="E24" s="1"/>
    </row>
    <row r="25" spans="1:5" ht="15.75" customHeight="1">
      <c r="A25" s="1"/>
      <c r="B25" s="26" t="s">
        <v>25</v>
      </c>
      <c r="C25" s="27">
        <v>2000</v>
      </c>
      <c r="D25" s="28" t="s">
        <v>23</v>
      </c>
      <c r="E25" s="1"/>
    </row>
    <row r="26" spans="1:5" ht="15.75" customHeight="1">
      <c r="A26" s="29"/>
      <c r="B26" s="89" t="s">
        <v>26</v>
      </c>
      <c r="C26" s="90"/>
      <c r="D26" s="91"/>
      <c r="E26" s="1"/>
    </row>
    <row r="27" spans="1:5" ht="15.75" customHeight="1">
      <c r="A27" s="1"/>
      <c r="B27" s="26" t="s">
        <v>27</v>
      </c>
      <c r="C27" s="27">
        <v>100000</v>
      </c>
      <c r="D27" s="28" t="s">
        <v>28</v>
      </c>
      <c r="E27" s="1"/>
    </row>
    <row r="28" spans="1:5" ht="15.75" customHeight="1">
      <c r="A28" s="1"/>
      <c r="B28" s="26" t="s">
        <v>29</v>
      </c>
      <c r="C28" s="12" t="e">
        <f>(C17-C10)/365*C27</f>
        <v>#VALUE!</v>
      </c>
      <c r="D28" s="28" t="s">
        <v>20</v>
      </c>
      <c r="E28" s="1"/>
    </row>
    <row r="29" spans="1:5" ht="15.75" customHeight="1">
      <c r="A29" s="1"/>
      <c r="B29" s="26" t="s">
        <v>30</v>
      </c>
      <c r="C29" s="30">
        <f>C30*C31/100</f>
        <v>75000</v>
      </c>
      <c r="D29" s="28" t="s">
        <v>20</v>
      </c>
      <c r="E29" s="1"/>
    </row>
    <row r="30" spans="1:5" ht="15.75" customHeight="1">
      <c r="A30" s="1"/>
      <c r="B30" s="26" t="s">
        <v>31</v>
      </c>
      <c r="C30" s="31">
        <v>2500000</v>
      </c>
      <c r="D30" s="28" t="s">
        <v>23</v>
      </c>
      <c r="E30" s="1"/>
    </row>
    <row r="31" spans="1:5" ht="15.75" customHeight="1">
      <c r="A31" s="1"/>
      <c r="B31" s="26" t="s">
        <v>32</v>
      </c>
      <c r="C31" s="32">
        <v>3</v>
      </c>
      <c r="D31" s="28" t="s">
        <v>33</v>
      </c>
      <c r="E31" s="1"/>
    </row>
    <row r="32" spans="1:5" ht="15.75" customHeight="1">
      <c r="A32" s="33"/>
      <c r="B32" s="34" t="s">
        <v>34</v>
      </c>
      <c r="C32" s="35">
        <v>6</v>
      </c>
      <c r="D32" s="28" t="s">
        <v>35</v>
      </c>
      <c r="E32" s="1"/>
    </row>
    <row r="33" spans="1:5" ht="15.75" customHeight="1">
      <c r="A33" s="1"/>
      <c r="B33" s="36" t="s">
        <v>36</v>
      </c>
      <c r="C33" s="37">
        <f>IF(C32=6,C35*0.06,IF(C32=15,(C35-C22)*0.15,IF(C32=13,(C35-C22)*0.13,"Укажите правильно налоговую систему")))</f>
        <v>309000</v>
      </c>
      <c r="D33" s="38" t="s">
        <v>20</v>
      </c>
      <c r="E33" s="1"/>
    </row>
    <row r="34" spans="1:5" ht="6.75" customHeight="1">
      <c r="A34" s="29"/>
      <c r="B34" s="29"/>
      <c r="C34" s="39"/>
      <c r="D34" s="1"/>
      <c r="E34" s="1"/>
    </row>
    <row r="35" spans="1:5" ht="15.75" customHeight="1">
      <c r="A35" s="29"/>
      <c r="B35" s="40" t="s">
        <v>37</v>
      </c>
      <c r="C35" s="41">
        <v>5150000</v>
      </c>
      <c r="D35" s="42" t="s">
        <v>23</v>
      </c>
      <c r="E35" s="1"/>
    </row>
    <row r="36" spans="1:5" ht="6.75" customHeight="1">
      <c r="A36" s="29"/>
      <c r="B36" s="29"/>
      <c r="C36" s="43"/>
      <c r="D36" s="1"/>
      <c r="E36" s="1"/>
    </row>
    <row r="37" spans="1:5" ht="15.75" customHeight="1">
      <c r="A37" s="29"/>
      <c r="B37" s="44" t="s">
        <v>38</v>
      </c>
      <c r="C37" s="45" t="e">
        <f>C35-C21</f>
        <v>#VALUE!</v>
      </c>
      <c r="D37" s="46" t="s">
        <v>20</v>
      </c>
      <c r="E37" s="1"/>
    </row>
    <row r="38" spans="1:5" ht="7.5" customHeight="1">
      <c r="A38" s="29"/>
      <c r="B38" s="29"/>
      <c r="C38" s="47"/>
      <c r="D38" s="1"/>
      <c r="E38" s="1"/>
    </row>
    <row r="39" spans="1:5" ht="15.75" customHeight="1">
      <c r="A39" s="29"/>
      <c r="B39" s="48" t="s">
        <v>39</v>
      </c>
      <c r="C39" s="49" t="e">
        <f>C37/C22</f>
        <v>#VALUE!</v>
      </c>
      <c r="D39" s="50"/>
      <c r="E39" s="1"/>
    </row>
    <row r="40" spans="1:5" ht="15.75" customHeight="1">
      <c r="A40" s="51"/>
      <c r="B40" s="52" t="s">
        <v>40</v>
      </c>
      <c r="C40" s="53" t="e">
        <f>C39/((C19-C10)/365)</f>
        <v>#VALUE!</v>
      </c>
      <c r="D40" s="54"/>
      <c r="E40" s="1"/>
    </row>
    <row r="41" spans="1:5" ht="6.75" customHeight="1">
      <c r="A41" s="1"/>
      <c r="B41" s="1"/>
      <c r="C41" s="1"/>
      <c r="D41" s="1"/>
      <c r="E41" s="1"/>
    </row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9:D9"/>
    <mergeCell ref="B26:D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D1000"/>
  <sheetViews>
    <sheetView showGridLines="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12.5703125" defaultRowHeight="15" customHeight="1" outlineLevelRow="1"/>
  <cols>
    <col min="1" max="1" width="2.85546875" customWidth="1"/>
    <col min="2" max="2" width="33.42578125" customWidth="1"/>
    <col min="3" max="5" width="11.42578125" customWidth="1"/>
    <col min="6" max="6" width="14.42578125" customWidth="1"/>
    <col min="7" max="186" width="3" customWidth="1"/>
  </cols>
  <sheetData>
    <row r="1" spans="1:186" ht="15.75" customHeight="1"/>
    <row r="2" spans="1:186" ht="15.75" customHeight="1">
      <c r="B2" s="55" t="s">
        <v>41</v>
      </c>
      <c r="C2" s="56"/>
      <c r="D2" s="56"/>
      <c r="E2" s="56"/>
      <c r="F2" s="56"/>
      <c r="G2" s="92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</row>
    <row r="3" spans="1:186" ht="15.75" customHeight="1">
      <c r="B3" s="2" t="s">
        <v>42</v>
      </c>
      <c r="C3" s="3">
        <f>SUM(C7,C8,C12,C15,C18,C21,C26,C33,C36,C40,C46,C45)</f>
        <v>2551050</v>
      </c>
      <c r="D3" s="58" t="s">
        <v>20</v>
      </c>
      <c r="E3" s="59" t="s">
        <v>43</v>
      </c>
      <c r="F3" s="59" t="s">
        <v>44</v>
      </c>
      <c r="H3" s="2" t="s">
        <v>0</v>
      </c>
    </row>
    <row r="4" spans="1:186" ht="15.75" customHeight="1">
      <c r="B4" s="2" t="s">
        <v>45</v>
      </c>
      <c r="C4" s="3" t="e">
        <f>DATEDIF(E4,F4,"D")</f>
        <v>#VALUE!</v>
      </c>
      <c r="D4" s="2" t="s">
        <v>10</v>
      </c>
      <c r="E4" s="60" t="str">
        <f>IFERROR(MIN(DATEVALUE($E$7),DATEVALUE($E$8),DATEVALUE($E$12),DATEVALUE($E$15),DATEVALUE($E$18),DATEVALUE($E$21),DATEVALUE($E$26),DATEVALUE($E$33),DATEVALUE($E$36),DATEVALUE($E$40),DATEVALUE($E$45),DATEVALUE($E$46))," ")</f>
        <v xml:space="preserve"> </v>
      </c>
      <c r="F4" s="60" t="str">
        <f>IFERROR(MAX(DATEVALUE($E$7),DATEVALUE($E$8),DATEVALUE($E$12),DATEVALUE($E$15),DATEVALUE($E$18),DATEVALUE($E$21),DATEVALUE($E$26),DATEVALUE($E$33),DATEVALUE($E$36),DATEVALUE($E$40),DATEVALUE($E$45),DATEVALUE($E$46))," ")</f>
        <v xml:space="preserve"> </v>
      </c>
      <c r="H4" s="3"/>
      <c r="I4" s="2" t="s">
        <v>1</v>
      </c>
    </row>
    <row r="5" spans="1:186" ht="15.75" customHeight="1">
      <c r="C5" s="61"/>
      <c r="D5" s="61"/>
      <c r="E5" s="61"/>
      <c r="F5" s="62"/>
      <c r="G5" s="63"/>
      <c r="H5" s="59"/>
      <c r="I5" s="2" t="s">
        <v>3</v>
      </c>
    </row>
    <row r="6" spans="1:186" ht="15.75" customHeight="1">
      <c r="B6" s="64" t="s">
        <v>46</v>
      </c>
      <c r="C6" s="65" t="s">
        <v>47</v>
      </c>
      <c r="D6" s="66" t="s">
        <v>48</v>
      </c>
      <c r="E6" s="67" t="s">
        <v>43</v>
      </c>
      <c r="F6" s="66" t="s">
        <v>44</v>
      </c>
      <c r="G6" s="68">
        <f>E7</f>
        <v>44621</v>
      </c>
      <c r="H6" s="69">
        <f t="shared" ref="H6:GD6" si="0">G6+1</f>
        <v>44622</v>
      </c>
      <c r="I6" s="69">
        <f t="shared" si="0"/>
        <v>44623</v>
      </c>
      <c r="J6" s="69">
        <f t="shared" si="0"/>
        <v>44624</v>
      </c>
      <c r="K6" s="69">
        <f t="shared" si="0"/>
        <v>44625</v>
      </c>
      <c r="L6" s="69">
        <f t="shared" si="0"/>
        <v>44626</v>
      </c>
      <c r="M6" s="69">
        <f t="shared" si="0"/>
        <v>44627</v>
      </c>
      <c r="N6" s="69">
        <f t="shared" si="0"/>
        <v>44628</v>
      </c>
      <c r="O6" s="69">
        <f t="shared" si="0"/>
        <v>44629</v>
      </c>
      <c r="P6" s="69">
        <f t="shared" si="0"/>
        <v>44630</v>
      </c>
      <c r="Q6" s="69">
        <f t="shared" si="0"/>
        <v>44631</v>
      </c>
      <c r="R6" s="69">
        <f t="shared" si="0"/>
        <v>44632</v>
      </c>
      <c r="S6" s="69">
        <f t="shared" si="0"/>
        <v>44633</v>
      </c>
      <c r="T6" s="69">
        <f t="shared" si="0"/>
        <v>44634</v>
      </c>
      <c r="U6" s="69">
        <f t="shared" si="0"/>
        <v>44635</v>
      </c>
      <c r="V6" s="69">
        <f t="shared" si="0"/>
        <v>44636</v>
      </c>
      <c r="W6" s="69">
        <f t="shared" si="0"/>
        <v>44637</v>
      </c>
      <c r="X6" s="69">
        <f t="shared" si="0"/>
        <v>44638</v>
      </c>
      <c r="Y6" s="69">
        <f t="shared" si="0"/>
        <v>44639</v>
      </c>
      <c r="Z6" s="69">
        <f t="shared" si="0"/>
        <v>44640</v>
      </c>
      <c r="AA6" s="69">
        <f t="shared" si="0"/>
        <v>44641</v>
      </c>
      <c r="AB6" s="69">
        <f t="shared" si="0"/>
        <v>44642</v>
      </c>
      <c r="AC6" s="69">
        <f t="shared" si="0"/>
        <v>44643</v>
      </c>
      <c r="AD6" s="69">
        <f t="shared" si="0"/>
        <v>44644</v>
      </c>
      <c r="AE6" s="69">
        <f t="shared" si="0"/>
        <v>44645</v>
      </c>
      <c r="AF6" s="69">
        <f t="shared" si="0"/>
        <v>44646</v>
      </c>
      <c r="AG6" s="69">
        <f t="shared" si="0"/>
        <v>44647</v>
      </c>
      <c r="AH6" s="69">
        <f t="shared" si="0"/>
        <v>44648</v>
      </c>
      <c r="AI6" s="69">
        <f t="shared" si="0"/>
        <v>44649</v>
      </c>
      <c r="AJ6" s="69">
        <f t="shared" si="0"/>
        <v>44650</v>
      </c>
      <c r="AK6" s="69">
        <f t="shared" si="0"/>
        <v>44651</v>
      </c>
      <c r="AL6" s="69">
        <f t="shared" si="0"/>
        <v>44652</v>
      </c>
      <c r="AM6" s="69">
        <f t="shared" si="0"/>
        <v>44653</v>
      </c>
      <c r="AN6" s="69">
        <f t="shared" si="0"/>
        <v>44654</v>
      </c>
      <c r="AO6" s="69">
        <f t="shared" si="0"/>
        <v>44655</v>
      </c>
      <c r="AP6" s="69">
        <f t="shared" si="0"/>
        <v>44656</v>
      </c>
      <c r="AQ6" s="69">
        <f t="shared" si="0"/>
        <v>44657</v>
      </c>
      <c r="AR6" s="69">
        <f t="shared" si="0"/>
        <v>44658</v>
      </c>
      <c r="AS6" s="69">
        <f t="shared" si="0"/>
        <v>44659</v>
      </c>
      <c r="AT6" s="69">
        <f t="shared" si="0"/>
        <v>44660</v>
      </c>
      <c r="AU6" s="69">
        <f t="shared" si="0"/>
        <v>44661</v>
      </c>
      <c r="AV6" s="69">
        <f t="shared" si="0"/>
        <v>44662</v>
      </c>
      <c r="AW6" s="69">
        <f t="shared" si="0"/>
        <v>44663</v>
      </c>
      <c r="AX6" s="69">
        <f t="shared" si="0"/>
        <v>44664</v>
      </c>
      <c r="AY6" s="69">
        <f t="shared" si="0"/>
        <v>44665</v>
      </c>
      <c r="AZ6" s="69">
        <f t="shared" si="0"/>
        <v>44666</v>
      </c>
      <c r="BA6" s="69">
        <f t="shared" si="0"/>
        <v>44667</v>
      </c>
      <c r="BB6" s="69">
        <f t="shared" si="0"/>
        <v>44668</v>
      </c>
      <c r="BC6" s="69">
        <f t="shared" si="0"/>
        <v>44669</v>
      </c>
      <c r="BD6" s="69">
        <f t="shared" si="0"/>
        <v>44670</v>
      </c>
      <c r="BE6" s="69">
        <f t="shared" si="0"/>
        <v>44671</v>
      </c>
      <c r="BF6" s="69">
        <f t="shared" si="0"/>
        <v>44672</v>
      </c>
      <c r="BG6" s="69">
        <f t="shared" si="0"/>
        <v>44673</v>
      </c>
      <c r="BH6" s="69">
        <f t="shared" si="0"/>
        <v>44674</v>
      </c>
      <c r="BI6" s="69">
        <f t="shared" si="0"/>
        <v>44675</v>
      </c>
      <c r="BJ6" s="69">
        <f t="shared" si="0"/>
        <v>44676</v>
      </c>
      <c r="BK6" s="69">
        <f t="shared" si="0"/>
        <v>44677</v>
      </c>
      <c r="BL6" s="69">
        <f t="shared" si="0"/>
        <v>44678</v>
      </c>
      <c r="BM6" s="69">
        <f t="shared" si="0"/>
        <v>44679</v>
      </c>
      <c r="BN6" s="69">
        <f t="shared" si="0"/>
        <v>44680</v>
      </c>
      <c r="BO6" s="69">
        <f t="shared" si="0"/>
        <v>44681</v>
      </c>
      <c r="BP6" s="69">
        <f t="shared" si="0"/>
        <v>44682</v>
      </c>
      <c r="BQ6" s="69">
        <f t="shared" si="0"/>
        <v>44683</v>
      </c>
      <c r="BR6" s="69">
        <f t="shared" si="0"/>
        <v>44684</v>
      </c>
      <c r="BS6" s="69">
        <f t="shared" si="0"/>
        <v>44685</v>
      </c>
      <c r="BT6" s="69">
        <f t="shared" si="0"/>
        <v>44686</v>
      </c>
      <c r="BU6" s="69">
        <f t="shared" si="0"/>
        <v>44687</v>
      </c>
      <c r="BV6" s="69">
        <f t="shared" si="0"/>
        <v>44688</v>
      </c>
      <c r="BW6" s="69">
        <f t="shared" si="0"/>
        <v>44689</v>
      </c>
      <c r="BX6" s="69">
        <f t="shared" si="0"/>
        <v>44690</v>
      </c>
      <c r="BY6" s="69">
        <f t="shared" si="0"/>
        <v>44691</v>
      </c>
      <c r="BZ6" s="69">
        <f t="shared" si="0"/>
        <v>44692</v>
      </c>
      <c r="CA6" s="69">
        <f t="shared" si="0"/>
        <v>44693</v>
      </c>
      <c r="CB6" s="69">
        <f t="shared" si="0"/>
        <v>44694</v>
      </c>
      <c r="CC6" s="69">
        <f t="shared" si="0"/>
        <v>44695</v>
      </c>
      <c r="CD6" s="69">
        <f t="shared" si="0"/>
        <v>44696</v>
      </c>
      <c r="CE6" s="69">
        <f t="shared" si="0"/>
        <v>44697</v>
      </c>
      <c r="CF6" s="69">
        <f t="shared" si="0"/>
        <v>44698</v>
      </c>
      <c r="CG6" s="69">
        <f t="shared" si="0"/>
        <v>44699</v>
      </c>
      <c r="CH6" s="69">
        <f t="shared" si="0"/>
        <v>44700</v>
      </c>
      <c r="CI6" s="69">
        <f t="shared" si="0"/>
        <v>44701</v>
      </c>
      <c r="CJ6" s="69">
        <f t="shared" si="0"/>
        <v>44702</v>
      </c>
      <c r="CK6" s="69">
        <f t="shared" si="0"/>
        <v>44703</v>
      </c>
      <c r="CL6" s="69">
        <f t="shared" si="0"/>
        <v>44704</v>
      </c>
      <c r="CM6" s="69">
        <f t="shared" si="0"/>
        <v>44705</v>
      </c>
      <c r="CN6" s="69">
        <f t="shared" si="0"/>
        <v>44706</v>
      </c>
      <c r="CO6" s="69">
        <f t="shared" si="0"/>
        <v>44707</v>
      </c>
      <c r="CP6" s="69">
        <f t="shared" si="0"/>
        <v>44708</v>
      </c>
      <c r="CQ6" s="69">
        <f t="shared" si="0"/>
        <v>44709</v>
      </c>
      <c r="CR6" s="69">
        <f t="shared" si="0"/>
        <v>44710</v>
      </c>
      <c r="CS6" s="69">
        <f t="shared" si="0"/>
        <v>44711</v>
      </c>
      <c r="CT6" s="69">
        <f t="shared" si="0"/>
        <v>44712</v>
      </c>
      <c r="CU6" s="69">
        <f t="shared" si="0"/>
        <v>44713</v>
      </c>
      <c r="CV6" s="69">
        <f t="shared" si="0"/>
        <v>44714</v>
      </c>
      <c r="CW6" s="69">
        <f t="shared" si="0"/>
        <v>44715</v>
      </c>
      <c r="CX6" s="69">
        <f t="shared" si="0"/>
        <v>44716</v>
      </c>
      <c r="CY6" s="69">
        <f t="shared" si="0"/>
        <v>44717</v>
      </c>
      <c r="CZ6" s="69">
        <f t="shared" si="0"/>
        <v>44718</v>
      </c>
      <c r="DA6" s="69">
        <f t="shared" si="0"/>
        <v>44719</v>
      </c>
      <c r="DB6" s="69">
        <f t="shared" si="0"/>
        <v>44720</v>
      </c>
      <c r="DC6" s="69">
        <f t="shared" si="0"/>
        <v>44721</v>
      </c>
      <c r="DD6" s="69">
        <f t="shared" si="0"/>
        <v>44722</v>
      </c>
      <c r="DE6" s="69">
        <f t="shared" si="0"/>
        <v>44723</v>
      </c>
      <c r="DF6" s="69">
        <f t="shared" si="0"/>
        <v>44724</v>
      </c>
      <c r="DG6" s="69">
        <f t="shared" si="0"/>
        <v>44725</v>
      </c>
      <c r="DH6" s="69">
        <f t="shared" si="0"/>
        <v>44726</v>
      </c>
      <c r="DI6" s="69">
        <f t="shared" si="0"/>
        <v>44727</v>
      </c>
      <c r="DJ6" s="69">
        <f t="shared" si="0"/>
        <v>44728</v>
      </c>
      <c r="DK6" s="69">
        <f t="shared" si="0"/>
        <v>44729</v>
      </c>
      <c r="DL6" s="69">
        <f t="shared" si="0"/>
        <v>44730</v>
      </c>
      <c r="DM6" s="69">
        <f t="shared" si="0"/>
        <v>44731</v>
      </c>
      <c r="DN6" s="69">
        <f t="shared" si="0"/>
        <v>44732</v>
      </c>
      <c r="DO6" s="69">
        <f t="shared" si="0"/>
        <v>44733</v>
      </c>
      <c r="DP6" s="69">
        <f t="shared" si="0"/>
        <v>44734</v>
      </c>
      <c r="DQ6" s="69">
        <f t="shared" si="0"/>
        <v>44735</v>
      </c>
      <c r="DR6" s="69">
        <f t="shared" si="0"/>
        <v>44736</v>
      </c>
      <c r="DS6" s="69">
        <f t="shared" si="0"/>
        <v>44737</v>
      </c>
      <c r="DT6" s="69">
        <f t="shared" si="0"/>
        <v>44738</v>
      </c>
      <c r="DU6" s="69">
        <f t="shared" si="0"/>
        <v>44739</v>
      </c>
      <c r="DV6" s="69">
        <f t="shared" si="0"/>
        <v>44740</v>
      </c>
      <c r="DW6" s="69">
        <f t="shared" si="0"/>
        <v>44741</v>
      </c>
      <c r="DX6" s="69">
        <f t="shared" si="0"/>
        <v>44742</v>
      </c>
      <c r="DY6" s="69">
        <f t="shared" si="0"/>
        <v>44743</v>
      </c>
      <c r="DZ6" s="69">
        <f t="shared" si="0"/>
        <v>44744</v>
      </c>
      <c r="EA6" s="69">
        <f t="shared" si="0"/>
        <v>44745</v>
      </c>
      <c r="EB6" s="69">
        <f t="shared" si="0"/>
        <v>44746</v>
      </c>
      <c r="EC6" s="69">
        <f t="shared" si="0"/>
        <v>44747</v>
      </c>
      <c r="ED6" s="69">
        <f t="shared" si="0"/>
        <v>44748</v>
      </c>
      <c r="EE6" s="69">
        <f t="shared" si="0"/>
        <v>44749</v>
      </c>
      <c r="EF6" s="69">
        <f t="shared" si="0"/>
        <v>44750</v>
      </c>
      <c r="EG6" s="69">
        <f t="shared" si="0"/>
        <v>44751</v>
      </c>
      <c r="EH6" s="69">
        <f t="shared" si="0"/>
        <v>44752</v>
      </c>
      <c r="EI6" s="69">
        <f t="shared" si="0"/>
        <v>44753</v>
      </c>
      <c r="EJ6" s="69">
        <f t="shared" si="0"/>
        <v>44754</v>
      </c>
      <c r="EK6" s="69">
        <f t="shared" si="0"/>
        <v>44755</v>
      </c>
      <c r="EL6" s="69">
        <f t="shared" si="0"/>
        <v>44756</v>
      </c>
      <c r="EM6" s="69">
        <f t="shared" si="0"/>
        <v>44757</v>
      </c>
      <c r="EN6" s="69">
        <f t="shared" si="0"/>
        <v>44758</v>
      </c>
      <c r="EO6" s="69">
        <f t="shared" si="0"/>
        <v>44759</v>
      </c>
      <c r="EP6" s="69">
        <f t="shared" si="0"/>
        <v>44760</v>
      </c>
      <c r="EQ6" s="69">
        <f t="shared" si="0"/>
        <v>44761</v>
      </c>
      <c r="ER6" s="69">
        <f t="shared" si="0"/>
        <v>44762</v>
      </c>
      <c r="ES6" s="69">
        <f t="shared" si="0"/>
        <v>44763</v>
      </c>
      <c r="ET6" s="69">
        <f t="shared" si="0"/>
        <v>44764</v>
      </c>
      <c r="EU6" s="69">
        <f t="shared" si="0"/>
        <v>44765</v>
      </c>
      <c r="EV6" s="69">
        <f t="shared" si="0"/>
        <v>44766</v>
      </c>
      <c r="EW6" s="69">
        <f t="shared" si="0"/>
        <v>44767</v>
      </c>
      <c r="EX6" s="69">
        <f t="shared" si="0"/>
        <v>44768</v>
      </c>
      <c r="EY6" s="69">
        <f t="shared" si="0"/>
        <v>44769</v>
      </c>
      <c r="EZ6" s="69">
        <f t="shared" si="0"/>
        <v>44770</v>
      </c>
      <c r="FA6" s="69">
        <f t="shared" si="0"/>
        <v>44771</v>
      </c>
      <c r="FB6" s="69">
        <f t="shared" si="0"/>
        <v>44772</v>
      </c>
      <c r="FC6" s="69">
        <f t="shared" si="0"/>
        <v>44773</v>
      </c>
      <c r="FD6" s="69">
        <f t="shared" si="0"/>
        <v>44774</v>
      </c>
      <c r="FE6" s="69">
        <f t="shared" si="0"/>
        <v>44775</v>
      </c>
      <c r="FF6" s="69">
        <f t="shared" si="0"/>
        <v>44776</v>
      </c>
      <c r="FG6" s="69">
        <f t="shared" si="0"/>
        <v>44777</v>
      </c>
      <c r="FH6" s="69">
        <f t="shared" si="0"/>
        <v>44778</v>
      </c>
      <c r="FI6" s="69">
        <f t="shared" si="0"/>
        <v>44779</v>
      </c>
      <c r="FJ6" s="69">
        <f t="shared" si="0"/>
        <v>44780</v>
      </c>
      <c r="FK6" s="69">
        <f t="shared" si="0"/>
        <v>44781</v>
      </c>
      <c r="FL6" s="69">
        <f t="shared" si="0"/>
        <v>44782</v>
      </c>
      <c r="FM6" s="69">
        <f t="shared" si="0"/>
        <v>44783</v>
      </c>
      <c r="FN6" s="69">
        <f t="shared" si="0"/>
        <v>44784</v>
      </c>
      <c r="FO6" s="69">
        <f t="shared" si="0"/>
        <v>44785</v>
      </c>
      <c r="FP6" s="69">
        <f t="shared" si="0"/>
        <v>44786</v>
      </c>
      <c r="FQ6" s="69">
        <f t="shared" si="0"/>
        <v>44787</v>
      </c>
      <c r="FR6" s="69">
        <f t="shared" si="0"/>
        <v>44788</v>
      </c>
      <c r="FS6" s="69">
        <f t="shared" si="0"/>
        <v>44789</v>
      </c>
      <c r="FT6" s="69">
        <f t="shared" si="0"/>
        <v>44790</v>
      </c>
      <c r="FU6" s="69">
        <f t="shared" si="0"/>
        <v>44791</v>
      </c>
      <c r="FV6" s="69">
        <f t="shared" si="0"/>
        <v>44792</v>
      </c>
      <c r="FW6" s="69">
        <f t="shared" si="0"/>
        <v>44793</v>
      </c>
      <c r="FX6" s="69">
        <f t="shared" si="0"/>
        <v>44794</v>
      </c>
      <c r="FY6" s="69">
        <f t="shared" si="0"/>
        <v>44795</v>
      </c>
      <c r="FZ6" s="69">
        <f t="shared" si="0"/>
        <v>44796</v>
      </c>
      <c r="GA6" s="69">
        <f t="shared" si="0"/>
        <v>44797</v>
      </c>
      <c r="GB6" s="69">
        <f t="shared" si="0"/>
        <v>44798</v>
      </c>
      <c r="GC6" s="69">
        <f t="shared" si="0"/>
        <v>44799</v>
      </c>
      <c r="GD6" s="69">
        <f t="shared" si="0"/>
        <v>44800</v>
      </c>
    </row>
    <row r="7" spans="1:186" ht="15.75" customHeight="1">
      <c r="A7" s="70">
        <v>1</v>
      </c>
      <c r="B7" s="71" t="s">
        <v>49</v>
      </c>
      <c r="C7" s="72">
        <v>10500</v>
      </c>
      <c r="D7" s="73">
        <v>10500</v>
      </c>
      <c r="E7" s="74">
        <v>44621</v>
      </c>
      <c r="F7" s="75">
        <v>44621</v>
      </c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</row>
    <row r="8" spans="1:186" ht="15.75" customHeight="1">
      <c r="A8" s="70">
        <v>2</v>
      </c>
      <c r="B8" s="71" t="s">
        <v>50</v>
      </c>
      <c r="C8" s="78">
        <f t="shared" ref="C8:D8" si="1">SUM(C9:C11)</f>
        <v>25000</v>
      </c>
      <c r="D8" s="79">
        <f t="shared" si="1"/>
        <v>25000</v>
      </c>
      <c r="E8" s="80" t="str">
        <f>IFERROR(MIN(DATEVALUE(E9),DATEVALUE(E10),DATEVALUE(E11))," ")</f>
        <v xml:space="preserve"> </v>
      </c>
      <c r="F8" s="81" t="str">
        <f>IFERROR(MAX(DATEVALUE(F9),DATEVALUE(F10),DATEVALUE(F11))," ")</f>
        <v xml:space="preserve"> </v>
      </c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</row>
    <row r="9" spans="1:186" ht="15.75" customHeight="1" outlineLevel="1">
      <c r="A9" s="70"/>
      <c r="B9" s="71" t="s">
        <v>51</v>
      </c>
      <c r="C9" s="72">
        <v>20000</v>
      </c>
      <c r="D9" s="73">
        <v>20000</v>
      </c>
      <c r="E9" s="74">
        <v>44622</v>
      </c>
      <c r="F9" s="75">
        <v>44622</v>
      </c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</row>
    <row r="10" spans="1:186" ht="15.75" customHeight="1" outlineLevel="1">
      <c r="A10" s="70"/>
      <c r="B10" s="71" t="s">
        <v>52</v>
      </c>
      <c r="C10" s="72">
        <v>5000</v>
      </c>
      <c r="D10" s="73">
        <v>5000</v>
      </c>
      <c r="E10" s="74">
        <v>44623</v>
      </c>
      <c r="F10" s="75">
        <v>44623</v>
      </c>
      <c r="G10" s="76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</row>
    <row r="11" spans="1:186" ht="15.75" customHeight="1" outlineLevel="1">
      <c r="A11" s="70"/>
      <c r="B11" s="71" t="s">
        <v>53</v>
      </c>
      <c r="C11" s="72"/>
      <c r="D11" s="73"/>
      <c r="E11" s="74">
        <v>44624</v>
      </c>
      <c r="F11" s="75">
        <v>44624</v>
      </c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</row>
    <row r="12" spans="1:186" ht="15.75" customHeight="1">
      <c r="A12" s="70">
        <v>3</v>
      </c>
      <c r="B12" s="71" t="s">
        <v>54</v>
      </c>
      <c r="C12" s="78">
        <f>SUM(C13:C14)</f>
        <v>35000</v>
      </c>
      <c r="D12" s="79">
        <f>SUM(D13:D14)</f>
        <v>35000</v>
      </c>
      <c r="E12" s="80" t="str">
        <f>IFERROR(MIN(DATEVALUE(E13),DATEVALUE(E14))," ")</f>
        <v xml:space="preserve"> </v>
      </c>
      <c r="F12" s="81" t="str">
        <f>IFERROR(MAX(DATEVALUE(F13),DATEVALUE(F14))," ")</f>
        <v xml:space="preserve"> </v>
      </c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</row>
    <row r="13" spans="1:186" ht="15.75" customHeight="1" outlineLevel="1">
      <c r="A13" s="70"/>
      <c r="B13" s="71" t="s">
        <v>55</v>
      </c>
      <c r="C13" s="72"/>
      <c r="D13" s="73"/>
      <c r="E13" s="74">
        <v>44624</v>
      </c>
      <c r="F13" s="75">
        <v>44635</v>
      </c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</row>
    <row r="14" spans="1:186" ht="15.75" customHeight="1" outlineLevel="1">
      <c r="A14" s="70"/>
      <c r="B14" s="71" t="s">
        <v>56</v>
      </c>
      <c r="C14" s="72">
        <v>35000</v>
      </c>
      <c r="D14" s="73">
        <v>35000</v>
      </c>
      <c r="E14" s="74">
        <v>44635</v>
      </c>
      <c r="F14" s="75">
        <v>44640</v>
      </c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</row>
    <row r="15" spans="1:186" ht="15.75" customHeight="1">
      <c r="A15" s="70">
        <v>4</v>
      </c>
      <c r="B15" s="71" t="s">
        <v>57</v>
      </c>
      <c r="C15" s="78">
        <f t="shared" ref="C15:D15" si="2">SUM(C16:C17)</f>
        <v>0</v>
      </c>
      <c r="D15" s="79">
        <f t="shared" si="2"/>
        <v>0</v>
      </c>
      <c r="E15" s="80" t="str">
        <f>IFERROR(MIN(DATEVALUE(E16),DATEVALUE(E17))," ")</f>
        <v xml:space="preserve"> </v>
      </c>
      <c r="F15" s="81" t="str">
        <f>IFERROR(MAX(DATEVALUE(F16),DATEVALUE(F17))," ")</f>
        <v xml:space="preserve"> </v>
      </c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</row>
    <row r="16" spans="1:186" ht="15.75" customHeight="1" outlineLevel="1">
      <c r="A16" s="70"/>
      <c r="B16" s="71" t="s">
        <v>58</v>
      </c>
      <c r="C16" s="72"/>
      <c r="D16" s="73"/>
      <c r="E16" s="74">
        <v>44638</v>
      </c>
      <c r="F16" s="75">
        <v>44638</v>
      </c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</row>
    <row r="17" spans="1:186" ht="15.75" customHeight="1" outlineLevel="1">
      <c r="A17" s="70"/>
      <c r="B17" s="71" t="s">
        <v>59</v>
      </c>
      <c r="C17" s="72"/>
      <c r="D17" s="73"/>
      <c r="E17" s="74">
        <v>44640</v>
      </c>
      <c r="F17" s="75">
        <v>44640</v>
      </c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</row>
    <row r="18" spans="1:186" ht="15.75" customHeight="1">
      <c r="A18" s="70">
        <v>5</v>
      </c>
      <c r="B18" s="71" t="s">
        <v>60</v>
      </c>
      <c r="C18" s="78">
        <f t="shared" ref="C18:D18" si="3">SUM(C19:C20)</f>
        <v>0</v>
      </c>
      <c r="D18" s="79">
        <f t="shared" si="3"/>
        <v>0</v>
      </c>
      <c r="E18" s="80" t="str">
        <f>IFERROR(MIN(DATEVALUE(E19),DATEVALUE(E20))," ")</f>
        <v xml:space="preserve"> </v>
      </c>
      <c r="F18" s="81" t="str">
        <f>IFERROR(MAX(DATEVALUE(F19),DATEVALUE(F20))," ")</f>
        <v xml:space="preserve"> </v>
      </c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</row>
    <row r="19" spans="1:186" ht="15.75" customHeight="1" outlineLevel="1">
      <c r="A19" s="70"/>
      <c r="B19" s="71" t="s">
        <v>61</v>
      </c>
      <c r="C19" s="72"/>
      <c r="D19" s="73"/>
      <c r="E19" s="74">
        <v>44641</v>
      </c>
      <c r="F19" s="75">
        <v>44642</v>
      </c>
      <c r="G19" s="76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</row>
    <row r="20" spans="1:186" ht="15.75" customHeight="1" outlineLevel="1">
      <c r="A20" s="70"/>
      <c r="B20" s="71" t="s">
        <v>62</v>
      </c>
      <c r="C20" s="72"/>
      <c r="D20" s="73"/>
      <c r="E20" s="74">
        <v>44648</v>
      </c>
      <c r="F20" s="75">
        <v>44649</v>
      </c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</row>
    <row r="21" spans="1:186" ht="15.75" customHeight="1">
      <c r="A21" s="70">
        <v>6</v>
      </c>
      <c r="B21" s="71" t="s">
        <v>63</v>
      </c>
      <c r="C21" s="78">
        <f t="shared" ref="C21:D21" si="4">SUM(C22:C25)</f>
        <v>25000</v>
      </c>
      <c r="D21" s="79">
        <f t="shared" si="4"/>
        <v>25000</v>
      </c>
      <c r="E21" s="80" t="str">
        <f>IFERROR(MIN(DATEVALUE(E22),DATEVALUE(E23),DATEVALUE(E24),DATEVALUE(E25))," ")</f>
        <v xml:space="preserve"> </v>
      </c>
      <c r="F21" s="81" t="str">
        <f>IFERROR(MAX(DATEVALUE(F22),DATEVALUE(F23),DATEVALUE(F24),DATEVALUE(F25))," ")</f>
        <v xml:space="preserve"> </v>
      </c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</row>
    <row r="22" spans="1:186" ht="15.75" customHeight="1" outlineLevel="1">
      <c r="A22" s="70"/>
      <c r="B22" s="71" t="s">
        <v>64</v>
      </c>
      <c r="C22" s="72"/>
      <c r="D22" s="73"/>
      <c r="E22" s="74">
        <v>44649</v>
      </c>
      <c r="F22" s="75">
        <v>44649</v>
      </c>
      <c r="G22" s="76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</row>
    <row r="23" spans="1:186" ht="15.75" customHeight="1" outlineLevel="1">
      <c r="A23" s="70"/>
      <c r="B23" s="71" t="s">
        <v>65</v>
      </c>
      <c r="C23" s="72"/>
      <c r="D23" s="73"/>
      <c r="E23" s="74">
        <v>44649</v>
      </c>
      <c r="F23" s="75">
        <v>44649</v>
      </c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</row>
    <row r="24" spans="1:186" ht="15.75" customHeight="1" outlineLevel="1">
      <c r="A24" s="70"/>
      <c r="B24" s="71" t="s">
        <v>66</v>
      </c>
      <c r="C24" s="72"/>
      <c r="D24" s="73"/>
      <c r="E24" s="74">
        <v>44650</v>
      </c>
      <c r="F24" s="75">
        <v>44650</v>
      </c>
      <c r="G24" s="76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</row>
    <row r="25" spans="1:186" ht="15" customHeight="1" outlineLevel="1">
      <c r="A25" s="70"/>
      <c r="B25" s="71" t="s">
        <v>67</v>
      </c>
      <c r="C25" s="72">
        <v>25000</v>
      </c>
      <c r="D25" s="73">
        <v>25000</v>
      </c>
      <c r="E25" s="74">
        <v>44651</v>
      </c>
      <c r="F25" s="75">
        <v>44651</v>
      </c>
      <c r="G25" s="76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</row>
    <row r="26" spans="1:186" ht="15" customHeight="1">
      <c r="A26" s="70">
        <v>7</v>
      </c>
      <c r="B26" s="71" t="s">
        <v>68</v>
      </c>
      <c r="C26" s="78">
        <f t="shared" ref="C26:D26" si="5">SUM(C27:C32)</f>
        <v>1855000</v>
      </c>
      <c r="D26" s="79">
        <f t="shared" si="5"/>
        <v>1855000</v>
      </c>
      <c r="E26" s="80" t="str">
        <f>IFERROR(MIN(DATEVALUE(E27),DATEVALUE(E28),DATEVALUE(E29),DATEVALUE(E30),DATEVALUE(E31),DATEVALUE(E32))," ")</f>
        <v xml:space="preserve"> </v>
      </c>
      <c r="F26" s="81" t="str">
        <f>IFERROR(MAX(DATEVALUE(F27),DATEVALUE(F28),DATEVALUE(F29),DATEVALUE(F30),DATEVALUE(F31),DATEVALUE(F32))," ")</f>
        <v xml:space="preserve"> </v>
      </c>
      <c r="G26" s="76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</row>
    <row r="27" spans="1:186" ht="15.75" customHeight="1" outlineLevel="1">
      <c r="A27" s="70"/>
      <c r="B27" s="71" t="s">
        <v>69</v>
      </c>
      <c r="C27" s="72">
        <v>70000</v>
      </c>
      <c r="D27" s="73">
        <v>70000</v>
      </c>
      <c r="E27" s="74">
        <v>44652</v>
      </c>
      <c r="F27" s="75">
        <v>44656</v>
      </c>
      <c r="G27" s="76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</row>
    <row r="28" spans="1:186" ht="15.75" customHeight="1" outlineLevel="1">
      <c r="A28" s="70"/>
      <c r="B28" s="71" t="s">
        <v>70</v>
      </c>
      <c r="C28" s="72">
        <v>1050000</v>
      </c>
      <c r="D28" s="73">
        <v>1050000</v>
      </c>
      <c r="E28" s="74">
        <v>44657</v>
      </c>
      <c r="F28" s="75">
        <v>44667</v>
      </c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</row>
    <row r="29" spans="1:186" ht="15.75" customHeight="1" outlineLevel="1">
      <c r="A29" s="70"/>
      <c r="B29" s="71" t="s">
        <v>71</v>
      </c>
      <c r="C29" s="72">
        <v>200000</v>
      </c>
      <c r="D29" s="73">
        <v>200000</v>
      </c>
      <c r="E29" s="74">
        <v>44668</v>
      </c>
      <c r="F29" s="75">
        <v>44669</v>
      </c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</row>
    <row r="30" spans="1:186" ht="15.75" customHeight="1" outlineLevel="1">
      <c r="A30" s="70"/>
      <c r="B30" s="71" t="s">
        <v>72</v>
      </c>
      <c r="C30" s="72">
        <v>100000</v>
      </c>
      <c r="D30" s="73">
        <v>100000</v>
      </c>
      <c r="E30" s="74">
        <v>44670</v>
      </c>
      <c r="F30" s="75">
        <v>44613</v>
      </c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</row>
    <row r="31" spans="1:186" ht="15.75" customHeight="1" outlineLevel="1">
      <c r="A31" s="70"/>
      <c r="B31" s="71" t="s">
        <v>73</v>
      </c>
      <c r="C31" s="72">
        <v>135000</v>
      </c>
      <c r="D31" s="73">
        <v>135000</v>
      </c>
      <c r="E31" s="74">
        <v>44672</v>
      </c>
      <c r="F31" s="75">
        <v>44672</v>
      </c>
      <c r="G31" s="76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</row>
    <row r="32" spans="1:186" ht="15.75" customHeight="1" outlineLevel="1">
      <c r="A32" s="70"/>
      <c r="B32" s="71" t="s">
        <v>74</v>
      </c>
      <c r="C32" s="72">
        <v>300000</v>
      </c>
      <c r="D32" s="73">
        <v>300000</v>
      </c>
      <c r="E32" s="74">
        <v>44673</v>
      </c>
      <c r="F32" s="75">
        <v>44686</v>
      </c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</row>
    <row r="33" spans="1:186" ht="15.75" customHeight="1">
      <c r="A33" s="70">
        <v>8</v>
      </c>
      <c r="B33" s="71" t="s">
        <v>75</v>
      </c>
      <c r="C33" s="78">
        <f t="shared" ref="C33:D33" si="6">SUM(C34:C35)</f>
        <v>95000</v>
      </c>
      <c r="D33" s="79">
        <f t="shared" si="6"/>
        <v>95000</v>
      </c>
      <c r="E33" s="80" t="str">
        <f>IFERROR(MIN(DATEVALUE(E34),DATEVALUE(E35))," ")</f>
        <v xml:space="preserve"> </v>
      </c>
      <c r="F33" s="81" t="str">
        <f>IFERROR(MAX(DATEVALUE(F34),DATEVALUE(F35))," ")</f>
        <v xml:space="preserve"> </v>
      </c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</row>
    <row r="34" spans="1:186" ht="15.75" customHeight="1" outlineLevel="1">
      <c r="A34" s="70"/>
      <c r="B34" s="71" t="s">
        <v>76</v>
      </c>
      <c r="C34" s="72">
        <v>60000</v>
      </c>
      <c r="D34" s="73">
        <v>60000</v>
      </c>
      <c r="E34" s="74">
        <v>44670</v>
      </c>
      <c r="F34" s="75">
        <v>44670</v>
      </c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</row>
    <row r="35" spans="1:186" ht="15.75" customHeight="1" outlineLevel="1">
      <c r="A35" s="70"/>
      <c r="B35" s="71" t="s">
        <v>77</v>
      </c>
      <c r="C35" s="72">
        <v>35000</v>
      </c>
      <c r="D35" s="73">
        <v>35000</v>
      </c>
      <c r="E35" s="74">
        <v>44670</v>
      </c>
      <c r="F35" s="75">
        <v>44670</v>
      </c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</row>
    <row r="36" spans="1:186" ht="15.75" customHeight="1">
      <c r="A36" s="70">
        <v>9</v>
      </c>
      <c r="B36" s="71" t="s">
        <v>78</v>
      </c>
      <c r="C36" s="78">
        <f t="shared" ref="C36:D36" si="7">SUM(C37:C39)</f>
        <v>110000</v>
      </c>
      <c r="D36" s="79">
        <f t="shared" si="7"/>
        <v>110000</v>
      </c>
      <c r="E36" s="80" t="str">
        <f>IFERROR(MIN(DATEVALUE(E37),DATEVALUE(E38),DATEVALUE(E39))," ")</f>
        <v xml:space="preserve"> </v>
      </c>
      <c r="F36" s="81" t="str">
        <f>IFERROR(MAX(DATEVALUE(F37),DATEVALUE(F38),DATEVALUE(F39))," ")</f>
        <v xml:space="preserve"> </v>
      </c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</row>
    <row r="37" spans="1:186" ht="15.75" customHeight="1" outlineLevel="1">
      <c r="A37" s="70"/>
      <c r="B37" s="71" t="s">
        <v>79</v>
      </c>
      <c r="C37" s="72">
        <v>80000</v>
      </c>
      <c r="D37" s="73">
        <v>80000</v>
      </c>
      <c r="E37" s="74">
        <v>44670</v>
      </c>
      <c r="F37" s="75">
        <v>44676</v>
      </c>
      <c r="G37" s="76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</row>
    <row r="38" spans="1:186" ht="15.75" customHeight="1" outlineLevel="1">
      <c r="A38" s="70"/>
      <c r="B38" s="71" t="s">
        <v>80</v>
      </c>
      <c r="C38" s="72">
        <v>30000</v>
      </c>
      <c r="D38" s="73">
        <v>30000</v>
      </c>
      <c r="E38" s="74">
        <v>44671</v>
      </c>
      <c r="F38" s="75">
        <v>44676</v>
      </c>
      <c r="G38" s="76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</row>
    <row r="39" spans="1:186" ht="15.75" customHeight="1" outlineLevel="1">
      <c r="A39" s="70"/>
      <c r="B39" s="71" t="s">
        <v>81</v>
      </c>
      <c r="C39" s="72">
        <v>0</v>
      </c>
      <c r="D39" s="73">
        <v>0</v>
      </c>
      <c r="E39" s="74">
        <v>44675</v>
      </c>
      <c r="F39" s="75">
        <v>44680</v>
      </c>
      <c r="G39" s="76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</row>
    <row r="40" spans="1:186" ht="15.75" customHeight="1">
      <c r="A40" s="70">
        <v>10</v>
      </c>
      <c r="B40" s="71" t="s">
        <v>82</v>
      </c>
      <c r="C40" s="78">
        <f t="shared" ref="C40:D40" si="8">SUM(C41:C44)</f>
        <v>215550</v>
      </c>
      <c r="D40" s="79">
        <f t="shared" si="8"/>
        <v>215550</v>
      </c>
      <c r="E40" s="80" t="str">
        <f>IFERROR(MIN(DATEVALUE(E41),DATEVALUE(E42),DATEVALUE(E43),DATEVALUE(E44))," ")</f>
        <v xml:space="preserve"> </v>
      </c>
      <c r="F40" s="81" t="str">
        <f>IFERROR(MAX(DATEVALUE(F41),DATEVALUE(F42),DATEVALUE(F43),DATEVALUE(F44))," ")</f>
        <v xml:space="preserve"> </v>
      </c>
      <c r="G40" s="76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</row>
    <row r="41" spans="1:186" ht="15.75" customHeight="1" outlineLevel="1">
      <c r="A41" s="70"/>
      <c r="B41" s="71" t="s">
        <v>83</v>
      </c>
      <c r="C41" s="72">
        <v>550</v>
      </c>
      <c r="D41" s="73">
        <v>550</v>
      </c>
      <c r="E41" s="74">
        <v>44760</v>
      </c>
      <c r="F41" s="75">
        <v>44763</v>
      </c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</row>
    <row r="42" spans="1:186" ht="15.75" customHeight="1" outlineLevel="1">
      <c r="A42" s="70"/>
      <c r="B42" s="71" t="s">
        <v>84</v>
      </c>
      <c r="C42" s="72">
        <v>65000</v>
      </c>
      <c r="D42" s="73">
        <v>65000</v>
      </c>
      <c r="E42" s="74">
        <v>44764</v>
      </c>
      <c r="F42" s="75">
        <v>44769</v>
      </c>
      <c r="G42" s="76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</row>
    <row r="43" spans="1:186" ht="15.75" customHeight="1" outlineLevel="1">
      <c r="A43" s="70"/>
      <c r="B43" s="71" t="s">
        <v>85</v>
      </c>
      <c r="C43" s="72">
        <v>150000</v>
      </c>
      <c r="D43" s="73">
        <v>150000</v>
      </c>
      <c r="E43" s="74">
        <v>44760</v>
      </c>
      <c r="F43" s="75">
        <v>44763</v>
      </c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</row>
    <row r="44" spans="1:186" ht="15.75" customHeight="1" outlineLevel="1">
      <c r="A44" s="70"/>
      <c r="B44" s="71" t="s">
        <v>86</v>
      </c>
      <c r="C44" s="72">
        <v>0</v>
      </c>
      <c r="D44" s="73">
        <v>0</v>
      </c>
      <c r="E44" s="74">
        <v>44764</v>
      </c>
      <c r="F44" s="75">
        <v>44769</v>
      </c>
      <c r="G44" s="76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</row>
    <row r="45" spans="1:186" ht="15.75" customHeight="1">
      <c r="A45" s="70">
        <v>11</v>
      </c>
      <c r="B45" s="71" t="s">
        <v>87</v>
      </c>
      <c r="C45" s="72">
        <v>70000</v>
      </c>
      <c r="D45" s="73">
        <v>70000</v>
      </c>
      <c r="E45" s="74">
        <v>44770</v>
      </c>
      <c r="F45" s="75">
        <v>44771</v>
      </c>
      <c r="G45" s="76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</row>
    <row r="46" spans="1:186" ht="15.75" customHeight="1">
      <c r="A46" s="70">
        <v>12</v>
      </c>
      <c r="B46" s="71" t="s">
        <v>88</v>
      </c>
      <c r="C46" s="82">
        <f t="shared" ref="C46:D46" si="9">SUM(C47:C49)</f>
        <v>110000</v>
      </c>
      <c r="D46" s="83">
        <f t="shared" si="9"/>
        <v>110000</v>
      </c>
      <c r="E46" s="80" t="str">
        <f>IFERROR(MIN(DATEVALUE(E47),DATEVALUE(E48),DATEVALUE(E49))," ")</f>
        <v xml:space="preserve"> </v>
      </c>
      <c r="F46" s="81" t="str">
        <f>IFERROR(MAX(DATEVALUE(F47),DATEVALUE(F48),DATEVALUE(F49))," ")</f>
        <v xml:space="preserve"> </v>
      </c>
      <c r="G46" s="76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</row>
    <row r="47" spans="1:186" ht="15.75" customHeight="1" outlineLevel="1">
      <c r="B47" s="84" t="s">
        <v>89</v>
      </c>
      <c r="C47" s="72">
        <v>30000</v>
      </c>
      <c r="D47" s="73">
        <v>30000</v>
      </c>
      <c r="E47" s="74">
        <v>44764</v>
      </c>
      <c r="F47" s="75">
        <v>44771</v>
      </c>
      <c r="G47" s="76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</row>
    <row r="48" spans="1:186" ht="15.75" customHeight="1" outlineLevel="1">
      <c r="B48" s="85" t="s">
        <v>90</v>
      </c>
      <c r="C48" s="72">
        <v>50000</v>
      </c>
      <c r="D48" s="73">
        <v>50000</v>
      </c>
      <c r="E48" s="74">
        <v>44771</v>
      </c>
      <c r="F48" s="75">
        <v>44778</v>
      </c>
      <c r="G48" s="76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</row>
    <row r="49" spans="2:186" ht="15.75" customHeight="1" outlineLevel="1">
      <c r="B49" s="85" t="s">
        <v>91</v>
      </c>
      <c r="C49" s="72">
        <v>30000</v>
      </c>
      <c r="D49" s="73">
        <v>30000</v>
      </c>
      <c r="E49" s="74">
        <v>44778</v>
      </c>
      <c r="F49" s="75">
        <v>44783</v>
      </c>
      <c r="G49" s="76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</row>
    <row r="50" spans="2:186" ht="15.75" customHeight="1"/>
    <row r="51" spans="2:186" ht="15.75" customHeight="1"/>
    <row r="52" spans="2:186" ht="15.75" customHeight="1"/>
    <row r="53" spans="2:186" ht="15.75" customHeight="1"/>
    <row r="54" spans="2:186" ht="15.75" customHeight="1"/>
    <row r="55" spans="2:186" ht="15.75" customHeight="1"/>
    <row r="56" spans="2:186" ht="15.75" customHeight="1"/>
    <row r="57" spans="2:186" ht="15.75" customHeight="1"/>
    <row r="58" spans="2:186" ht="15.75" customHeight="1"/>
    <row r="59" spans="2:186" ht="15.75" customHeight="1"/>
    <row r="60" spans="2:186" ht="15.75" customHeight="1"/>
    <row r="61" spans="2:186" ht="15.75" customHeight="1"/>
    <row r="62" spans="2:186" ht="15.75" customHeight="1"/>
    <row r="63" spans="2:186" ht="15.75" customHeight="1"/>
    <row r="64" spans="2:18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2:AG2"/>
  </mergeCells>
  <conditionalFormatting sqref="G7:GD49">
    <cfRule type="notContainsBlanks" dxfId="1" priority="1">
      <formula>LEN(TRIM(G7))&gt;0</formula>
    </cfRule>
  </conditionalFormatting>
  <conditionalFormatting sqref="G7:GD49">
    <cfRule type="expression" dxfId="0" priority="2">
      <formula>AND($E7&lt;=G$6,$F7&gt;=G$6)</formula>
    </cfRule>
  </conditionalFormatting>
  <dataValidations count="1">
    <dataValidation type="custom" allowBlank="1" showDropDown="1" sqref="E4:F4 E7:F49">
      <formula1>OR(NOT(ISERROR(DATEVALUE(E4))), AND(ISNUMBER(E4), LEFT(CELL("format", E4))="D"))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Инвестиционный проект</vt:lpstr>
      <vt:lpstr>Диаграмма Ганта из 2 Модуля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vener</cp:lastModifiedBy>
  <dcterms:modified xsi:type="dcterms:W3CDTF">2022-11-30T20:33:31Z</dcterms:modified>
</cp:coreProperties>
</file>