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ener\Desktop\ZV Уроки\УрокПерепродажа\"/>
    </mc:Choice>
  </mc:AlternateContent>
  <bookViews>
    <workbookView xWindow="0" yWindow="0" windowWidth="14370" windowHeight="7425"/>
  </bookViews>
  <sheets>
    <sheet name="Инвестиционный проект" sheetId="1" r:id="rId1"/>
    <sheet name="Диаграмма Ганта из 2 Модуля" sheetId="2" r:id="rId2"/>
  </sheets>
  <calcPr calcId="162913"/>
  <extLst>
    <ext uri="GoogleSheetsCustomDataVersion1">
      <go:sheetsCustomData xmlns:go="http://customooxmlschemas.google.com/" r:id="rId6" roundtripDataSignature="AMtx7mi8cK2gssaLFtQOcMjNz5y6EOIU1g=="/>
    </ext>
  </extLst>
</workbook>
</file>

<file path=xl/calcChain.xml><?xml version="1.0" encoding="utf-8"?>
<calcChain xmlns="http://schemas.openxmlformats.org/spreadsheetml/2006/main">
  <c r="F46" i="2" l="1"/>
  <c r="E46" i="2"/>
  <c r="D46" i="2"/>
  <c r="C46" i="2"/>
  <c r="F40" i="2"/>
  <c r="E40" i="2"/>
  <c r="D40" i="2"/>
  <c r="C40" i="2"/>
  <c r="F36" i="2"/>
  <c r="E36" i="2"/>
  <c r="D36" i="2"/>
  <c r="C36" i="2"/>
  <c r="F33" i="2"/>
  <c r="E33" i="2"/>
  <c r="D33" i="2"/>
  <c r="C33" i="2"/>
  <c r="F26" i="2"/>
  <c r="E26" i="2"/>
  <c r="D26" i="2"/>
  <c r="C26" i="2"/>
  <c r="F21" i="2"/>
  <c r="E21" i="2"/>
  <c r="D21" i="2"/>
  <c r="C21" i="2"/>
  <c r="F18" i="2"/>
  <c r="E18" i="2"/>
  <c r="D18" i="2"/>
  <c r="C18" i="2"/>
  <c r="F15" i="2"/>
  <c r="E15" i="2"/>
  <c r="D15" i="2"/>
  <c r="C15" i="2"/>
  <c r="F12" i="2"/>
  <c r="E12" i="2"/>
  <c r="D12" i="2"/>
  <c r="C12" i="2"/>
  <c r="F8" i="2"/>
  <c r="E8" i="2"/>
  <c r="D8" i="2"/>
  <c r="C8" i="2"/>
  <c r="G6" i="2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V6" i="2" s="1"/>
  <c r="W6" i="2" s="1"/>
  <c r="X6" i="2" s="1"/>
  <c r="Y6" i="2" s="1"/>
  <c r="Z6" i="2" s="1"/>
  <c r="AA6" i="2" s="1"/>
  <c r="AB6" i="2" s="1"/>
  <c r="AC6" i="2" s="1"/>
  <c r="AD6" i="2" s="1"/>
  <c r="AE6" i="2" s="1"/>
  <c r="AF6" i="2" s="1"/>
  <c r="AG6" i="2" s="1"/>
  <c r="AH6" i="2" s="1"/>
  <c r="AI6" i="2" s="1"/>
  <c r="AJ6" i="2" s="1"/>
  <c r="AK6" i="2" s="1"/>
  <c r="AL6" i="2" s="1"/>
  <c r="AM6" i="2" s="1"/>
  <c r="AN6" i="2" s="1"/>
  <c r="AO6" i="2" s="1"/>
  <c r="AP6" i="2" s="1"/>
  <c r="AQ6" i="2" s="1"/>
  <c r="AR6" i="2" s="1"/>
  <c r="AS6" i="2" s="1"/>
  <c r="AT6" i="2" s="1"/>
  <c r="AU6" i="2" s="1"/>
  <c r="AV6" i="2" s="1"/>
  <c r="AW6" i="2" s="1"/>
  <c r="AX6" i="2" s="1"/>
  <c r="AY6" i="2" s="1"/>
  <c r="AZ6" i="2" s="1"/>
  <c r="BA6" i="2" s="1"/>
  <c r="BB6" i="2" s="1"/>
  <c r="BC6" i="2" s="1"/>
  <c r="BD6" i="2" s="1"/>
  <c r="BE6" i="2" s="1"/>
  <c r="BF6" i="2" s="1"/>
  <c r="BG6" i="2" s="1"/>
  <c r="BH6" i="2" s="1"/>
  <c r="BI6" i="2" s="1"/>
  <c r="BJ6" i="2" s="1"/>
  <c r="BK6" i="2" s="1"/>
  <c r="BL6" i="2" s="1"/>
  <c r="BM6" i="2" s="1"/>
  <c r="BN6" i="2" s="1"/>
  <c r="BO6" i="2" s="1"/>
  <c r="BP6" i="2" s="1"/>
  <c r="BQ6" i="2" s="1"/>
  <c r="BR6" i="2" s="1"/>
  <c r="BS6" i="2" s="1"/>
  <c r="BT6" i="2" s="1"/>
  <c r="BU6" i="2" s="1"/>
  <c r="BV6" i="2" s="1"/>
  <c r="BW6" i="2" s="1"/>
  <c r="BX6" i="2" s="1"/>
  <c r="BY6" i="2" s="1"/>
  <c r="BZ6" i="2" s="1"/>
  <c r="CA6" i="2" s="1"/>
  <c r="CB6" i="2" s="1"/>
  <c r="CC6" i="2" s="1"/>
  <c r="CD6" i="2" s="1"/>
  <c r="CE6" i="2" s="1"/>
  <c r="CF6" i="2" s="1"/>
  <c r="CG6" i="2" s="1"/>
  <c r="CH6" i="2" s="1"/>
  <c r="CI6" i="2" s="1"/>
  <c r="CJ6" i="2" s="1"/>
  <c r="CK6" i="2" s="1"/>
  <c r="CL6" i="2" s="1"/>
  <c r="CM6" i="2" s="1"/>
  <c r="CN6" i="2" s="1"/>
  <c r="CO6" i="2" s="1"/>
  <c r="CP6" i="2" s="1"/>
  <c r="CQ6" i="2" s="1"/>
  <c r="CR6" i="2" s="1"/>
  <c r="CS6" i="2" s="1"/>
  <c r="CT6" i="2" s="1"/>
  <c r="CU6" i="2" s="1"/>
  <c r="CV6" i="2" s="1"/>
  <c r="CW6" i="2" s="1"/>
  <c r="CX6" i="2" s="1"/>
  <c r="CY6" i="2" s="1"/>
  <c r="CZ6" i="2" s="1"/>
  <c r="DA6" i="2" s="1"/>
  <c r="DB6" i="2" s="1"/>
  <c r="DC6" i="2" s="1"/>
  <c r="DD6" i="2" s="1"/>
  <c r="DE6" i="2" s="1"/>
  <c r="DF6" i="2" s="1"/>
  <c r="DG6" i="2" s="1"/>
  <c r="DH6" i="2" s="1"/>
  <c r="DI6" i="2" s="1"/>
  <c r="DJ6" i="2" s="1"/>
  <c r="DK6" i="2" s="1"/>
  <c r="DL6" i="2" s="1"/>
  <c r="DM6" i="2" s="1"/>
  <c r="DN6" i="2" s="1"/>
  <c r="DO6" i="2" s="1"/>
  <c r="DP6" i="2" s="1"/>
  <c r="DQ6" i="2" s="1"/>
  <c r="DR6" i="2" s="1"/>
  <c r="DS6" i="2" s="1"/>
  <c r="DT6" i="2" s="1"/>
  <c r="DU6" i="2" s="1"/>
  <c r="DV6" i="2" s="1"/>
  <c r="DW6" i="2" s="1"/>
  <c r="DX6" i="2" s="1"/>
  <c r="DY6" i="2" s="1"/>
  <c r="DZ6" i="2" s="1"/>
  <c r="EA6" i="2" s="1"/>
  <c r="EB6" i="2" s="1"/>
  <c r="EC6" i="2" s="1"/>
  <c r="ED6" i="2" s="1"/>
  <c r="EE6" i="2" s="1"/>
  <c r="EF6" i="2" s="1"/>
  <c r="EG6" i="2" s="1"/>
  <c r="EH6" i="2" s="1"/>
  <c r="EI6" i="2" s="1"/>
  <c r="EJ6" i="2" s="1"/>
  <c r="EK6" i="2" s="1"/>
  <c r="EL6" i="2" s="1"/>
  <c r="EM6" i="2" s="1"/>
  <c r="EN6" i="2" s="1"/>
  <c r="EO6" i="2" s="1"/>
  <c r="EP6" i="2" s="1"/>
  <c r="EQ6" i="2" s="1"/>
  <c r="ER6" i="2" s="1"/>
  <c r="ES6" i="2" s="1"/>
  <c r="ET6" i="2" s="1"/>
  <c r="EU6" i="2" s="1"/>
  <c r="EV6" i="2" s="1"/>
  <c r="EW6" i="2" s="1"/>
  <c r="EX6" i="2" s="1"/>
  <c r="EY6" i="2" s="1"/>
  <c r="EZ6" i="2" s="1"/>
  <c r="FA6" i="2" s="1"/>
  <c r="FB6" i="2" s="1"/>
  <c r="FC6" i="2" s="1"/>
  <c r="FD6" i="2" s="1"/>
  <c r="FE6" i="2" s="1"/>
  <c r="FF6" i="2" s="1"/>
  <c r="FG6" i="2" s="1"/>
  <c r="FH6" i="2" s="1"/>
  <c r="FI6" i="2" s="1"/>
  <c r="FJ6" i="2" s="1"/>
  <c r="FK6" i="2" s="1"/>
  <c r="FL6" i="2" s="1"/>
  <c r="FM6" i="2" s="1"/>
  <c r="FN6" i="2" s="1"/>
  <c r="FO6" i="2" s="1"/>
  <c r="FP6" i="2" s="1"/>
  <c r="FQ6" i="2" s="1"/>
  <c r="FR6" i="2" s="1"/>
  <c r="FS6" i="2" s="1"/>
  <c r="FT6" i="2" s="1"/>
  <c r="FU6" i="2" s="1"/>
  <c r="FV6" i="2" s="1"/>
  <c r="FW6" i="2" s="1"/>
  <c r="FX6" i="2" s="1"/>
  <c r="FY6" i="2" s="1"/>
  <c r="FZ6" i="2" s="1"/>
  <c r="GA6" i="2" s="1"/>
  <c r="GB6" i="2" s="1"/>
  <c r="GC6" i="2" s="1"/>
  <c r="GD6" i="2" s="1"/>
  <c r="F4" i="2"/>
  <c r="E4" i="2"/>
  <c r="C4" i="2" s="1"/>
  <c r="C12" i="1" s="1"/>
  <c r="C13" i="1" s="1"/>
  <c r="C17" i="1" s="1"/>
  <c r="C3" i="2"/>
  <c r="C33" i="1"/>
  <c r="C29" i="1"/>
  <c r="C22" i="1"/>
  <c r="C19" i="1" l="1"/>
  <c r="C28" i="1"/>
  <c r="C21" i="1" s="1"/>
  <c r="C37" i="1" s="1"/>
  <c r="C39" i="1" s="1"/>
  <c r="C40" i="1" s="1"/>
</calcChain>
</file>

<file path=xl/sharedStrings.xml><?xml version="1.0" encoding="utf-8"?>
<sst xmlns="http://schemas.openxmlformats.org/spreadsheetml/2006/main" count="112" uniqueCount="92">
  <si>
    <t>Инструкция по работе с таблицей:</t>
  </si>
  <si>
    <t>все залитые ячейки нельзя форматировать, т.к. они содержат формулы</t>
  </si>
  <si>
    <t>Оценка инвестиционного проекта</t>
  </si>
  <si>
    <t>все ячейчки без заливки предназначены для ввода данных</t>
  </si>
  <si>
    <t>!!! Обращайте внимания на комментарии в правой части.</t>
  </si>
  <si>
    <t>1 Сроки</t>
  </si>
  <si>
    <t xml:space="preserve">     Дата заключения договора аренды</t>
  </si>
  <si>
    <t>Дату указывать в формате ДД.ММ.ГГГГ</t>
  </si>
  <si>
    <t xml:space="preserve">     Дата начала строительства</t>
  </si>
  <si>
    <t xml:space="preserve">     Длительность строительства</t>
  </si>
  <si>
    <t>дней</t>
  </si>
  <si>
    <t xml:space="preserve">     Срок сдачи готового объекта недвижимости</t>
  </si>
  <si>
    <t xml:space="preserve">     Длительность постановки на кадастровый учет</t>
  </si>
  <si>
    <t>Указывать полное количество дней</t>
  </si>
  <si>
    <t xml:space="preserve">     Длительность оказания услуги по расторжению договора аренды и выкупа</t>
  </si>
  <si>
    <t xml:space="preserve">     Длительность регистрации права собственности</t>
  </si>
  <si>
    <t xml:space="preserve">     Дата подписания договора купли продажи</t>
  </si>
  <si>
    <t xml:space="preserve">     Длительность продажи</t>
  </si>
  <si>
    <t xml:space="preserve">     Закрытие сделки</t>
  </si>
  <si>
    <t>2 Затраты</t>
  </si>
  <si>
    <t>рублей</t>
  </si>
  <si>
    <t xml:space="preserve">     Затраты на капитальное строение ("Бюджет планируемый" из Диаграммы Ганта)</t>
  </si>
  <si>
    <t xml:space="preserve">     Госпошлина за регистрацию договора аренды</t>
  </si>
  <si>
    <t>Указываем сумму без пробелов.</t>
  </si>
  <si>
    <t xml:space="preserve">     Госпошлина за регистрацию права собственности на капительное строение</t>
  </si>
  <si>
    <t xml:space="preserve">     Госпошлина за регистрацию права собственности на земельный участок</t>
  </si>
  <si>
    <t xml:space="preserve">    Аренда</t>
  </si>
  <si>
    <t xml:space="preserve">     Размер аренды</t>
  </si>
  <si>
    <t>Указываем сумму аренды без пробелов за год.</t>
  </si>
  <si>
    <t xml:space="preserve">     Стоимость аренды за использованный период</t>
  </si>
  <si>
    <t xml:space="preserve">     Стоимость выкупа</t>
  </si>
  <si>
    <t xml:space="preserve">     Кадастровая стоимость участка</t>
  </si>
  <si>
    <t xml:space="preserve">     Установленный размер платы за выкуп</t>
  </si>
  <si>
    <t>%</t>
  </si>
  <si>
    <t xml:space="preserve">   Налоговая система</t>
  </si>
  <si>
    <t>Указываем: 
6 - если продает ИП с УСНО 6% от оборота
15 - если продает ИП с УСНО 15% от оборота
13 - если продает физическое лицо</t>
  </si>
  <si>
    <t xml:space="preserve">     Размер налога</t>
  </si>
  <si>
    <t>3 Рыночная стоимость аналогичных объектов</t>
  </si>
  <si>
    <t>4 Прибыль</t>
  </si>
  <si>
    <t>5 Рентабельность проекта %</t>
  </si>
  <si>
    <t xml:space="preserve">   Рентабельность % годовых</t>
  </si>
  <si>
    <t>ДИАГРАММА ГАНТА: ДОМ МОЕЙ МЕЧТЫ</t>
  </si>
  <si>
    <t>Бюджет планируемый</t>
  </si>
  <si>
    <t>Дата начала</t>
  </si>
  <si>
    <t>Дата завершения</t>
  </si>
  <si>
    <t>Срок реализации</t>
  </si>
  <si>
    <t>Наименование работ</t>
  </si>
  <si>
    <t>Планируемый бюджет</t>
  </si>
  <si>
    <t>Фактический бюджет</t>
  </si>
  <si>
    <t>Определение границ участка (вынос точек "в натуре")</t>
  </si>
  <si>
    <t>Изыскания перед строительством</t>
  </si>
  <si>
    <t>- геологические изыскания</t>
  </si>
  <si>
    <t>- геодезические изыскания</t>
  </si>
  <si>
    <t>- другие виды изысканий</t>
  </si>
  <si>
    <t>Проектирование</t>
  </si>
  <si>
    <t>- поиск компании (конструкторской/строительной)</t>
  </si>
  <si>
    <t>- утверждение архитектурных и конструктивных решений / адаптация типового проекта</t>
  </si>
  <si>
    <t>Подача заявления на технологическое присоединение</t>
  </si>
  <si>
    <t>- подача заявления не подключение к электричеству</t>
  </si>
  <si>
    <t>- подача заявления на подключение к другим видам коммуникаций</t>
  </si>
  <si>
    <t>Уведомление о планируемом строительстве</t>
  </si>
  <si>
    <t>- подготовка и подача заявления</t>
  </si>
  <si>
    <t>- получение уведомления о соответствии</t>
  </si>
  <si>
    <t>Подготовка строительной площадки</t>
  </si>
  <si>
    <t>- организация подъезда для строительной техники</t>
  </si>
  <si>
    <t>- удаление лишних предметов с участка</t>
  </si>
  <si>
    <t>- выравнивание площадки для строительства</t>
  </si>
  <si>
    <t>- удаление пней и иной растительности</t>
  </si>
  <si>
    <t>Строительство дома</t>
  </si>
  <si>
    <t>- монтаж фундамента</t>
  </si>
  <si>
    <t>- строительство "коробки"</t>
  </si>
  <si>
    <t>- монтаж стропильной системы и кровли</t>
  </si>
  <si>
    <t>- монтаж перекрытий</t>
  </si>
  <si>
    <t>- остекление и монтаж дверей</t>
  </si>
  <si>
    <t>- финишная внешняя и внутренняя отделка</t>
  </si>
  <si>
    <t>Монтаж водосточной и снегозадерживающей систем</t>
  </si>
  <si>
    <t>- монтаж водосточной системы</t>
  </si>
  <si>
    <t>- монтаж снегозадерживающей системы</t>
  </si>
  <si>
    <t>Монтаж отмостки, ливневой канализации, дренажной системы</t>
  </si>
  <si>
    <t>- монтаж отмостки</t>
  </si>
  <si>
    <t>- монтаж ливневой канализации</t>
  </si>
  <si>
    <t>- монтаж дренажной системы</t>
  </si>
  <si>
    <t>Подключение коммуникаций</t>
  </si>
  <si>
    <t>- подключение электричества</t>
  </si>
  <si>
    <t>- подключение/организация водоснабжения</t>
  </si>
  <si>
    <t>- подключение/монтаж канализационный системы</t>
  </si>
  <si>
    <t>- подключение газа/другого вида отопления</t>
  </si>
  <si>
    <t>Монтаж забора</t>
  </si>
  <si>
    <t>Обустройство участка</t>
  </si>
  <si>
    <t>- прокладка электричества, воды</t>
  </si>
  <si>
    <t>- обустройство дорожек</t>
  </si>
  <si>
    <t>- засев газона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</si>
</sst>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2">
    <font>
      <sz val="10"/>
      <color rgb="FF000000"/>
      <name val="Arial"/>
      <scheme val="minor"/>
    </font>
    <font>
      <sz val="10"/>
      <color theme="1"/>
      <name val="Roboto"/>
    </font>
    <font>
      <sz val="10"/>
      <color theme="1"/>
      <name val="Arial"/>
      <scheme val="minor"/>
    </font>
    <font>
      <sz val="24"/>
      <color theme="1"/>
      <name val="Roboto"/>
    </font>
    <font>
      <sz val="10"/>
      <name val="Arial"/>
    </font>
    <font>
      <sz val="14"/>
      <color theme="1"/>
      <name val="Roboto"/>
    </font>
    <font>
      <sz val="10"/>
      <color theme="1"/>
      <name val="Roboto"/>
    </font>
    <font>
      <b/>
      <sz val="20"/>
      <color rgb="FF0B5394"/>
      <name val="Roboto"/>
    </font>
    <font>
      <b/>
      <sz val="30"/>
      <color rgb="FF0B5394"/>
      <name val="Roboto"/>
    </font>
    <font>
      <sz val="10"/>
      <color theme="1"/>
      <name val="Arial"/>
    </font>
    <font>
      <sz val="10"/>
      <color rgb="FF000000"/>
      <name val="Arial"/>
      <scheme val="minor"/>
    </font>
    <font>
      <sz val="10"/>
      <color rgb="FFFFFFFF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E6B8AF"/>
        <bgColor rgb="FFE6B8AF"/>
      </patternFill>
    </fill>
    <fill>
      <patternFill patternType="solid">
        <fgColor rgb="FFFCE5CD"/>
        <bgColor rgb="FFFCE5CD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1155CC"/>
        <bgColor rgb="FF1155CC"/>
      </patternFill>
    </fill>
    <fill>
      <patternFill patternType="solid">
        <fgColor rgb="FF999999"/>
        <bgColor rgb="FF999999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medium">
        <color rgb="FF000000"/>
      </top>
      <bottom style="dotted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 style="thick">
        <color rgb="FF000000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B7B7B7"/>
      </left>
      <right style="thick">
        <color rgb="FF000000"/>
      </right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 style="thin">
        <color rgb="FFB7B7B7"/>
      </top>
      <bottom style="thin">
        <color rgb="FFB7B7B7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3" fontId="2" fillId="2" borderId="1" xfId="0" applyNumberFormat="1" applyFont="1" applyFill="1" applyBorder="1"/>
    <xf numFmtId="0" fontId="2" fillId="0" borderId="0" xfId="0" applyFont="1" applyAlignment="1">
      <alignment wrapText="1"/>
    </xf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0" fontId="1" fillId="4" borderId="5" xfId="0" applyFont="1" applyFill="1" applyBorder="1" applyAlignment="1"/>
    <xf numFmtId="164" fontId="1" fillId="0" borderId="6" xfId="0" applyNumberFormat="1" applyFont="1" applyBorder="1" applyAlignment="1">
      <alignment horizontal="right"/>
    </xf>
    <xf numFmtId="0" fontId="1" fillId="4" borderId="7" xfId="0" applyFont="1" applyFill="1" applyBorder="1" applyAlignment="1">
      <alignment horizontal="left"/>
    </xf>
    <xf numFmtId="0" fontId="1" fillId="4" borderId="8" xfId="0" applyFont="1" applyFill="1" applyBorder="1" applyAlignment="1"/>
    <xf numFmtId="164" fontId="1" fillId="0" borderId="9" xfId="0" applyNumberFormat="1" applyFont="1" applyBorder="1" applyAlignment="1">
      <alignment horizontal="right"/>
    </xf>
    <xf numFmtId="3" fontId="1" fillId="2" borderId="9" xfId="0" applyNumberFormat="1" applyFont="1" applyFill="1" applyBorder="1" applyAlignment="1">
      <alignment horizontal="right"/>
    </xf>
    <xf numFmtId="0" fontId="1" fillId="4" borderId="10" xfId="0" applyFont="1" applyFill="1" applyBorder="1" applyAlignment="1"/>
    <xf numFmtId="164" fontId="1" fillId="2" borderId="9" xfId="0" applyNumberFormat="1" applyFont="1" applyFill="1" applyBorder="1" applyAlignment="1">
      <alignment horizontal="right"/>
    </xf>
    <xf numFmtId="0" fontId="1" fillId="4" borderId="10" xfId="0" applyFont="1" applyFill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4" borderId="11" xfId="0" applyFont="1" applyFill="1" applyBorder="1" applyAlignment="1"/>
    <xf numFmtId="164" fontId="1" fillId="2" borderId="12" xfId="0" applyNumberFormat="1" applyFont="1" applyFill="1" applyBorder="1" applyAlignment="1">
      <alignment horizontal="right"/>
    </xf>
    <xf numFmtId="0" fontId="1" fillId="4" borderId="13" xfId="0" applyFont="1" applyFill="1" applyBorder="1" applyAlignment="1">
      <alignment horizontal="right"/>
    </xf>
    <xf numFmtId="0" fontId="3" fillId="5" borderId="14" xfId="0" applyFont="1" applyFill="1" applyBorder="1" applyAlignment="1"/>
    <xf numFmtId="3" fontId="3" fillId="2" borderId="15" xfId="0" applyNumberFormat="1" applyFont="1" applyFill="1" applyBorder="1" applyAlignment="1"/>
    <xf numFmtId="0" fontId="1" fillId="5" borderId="16" xfId="0" applyFont="1" applyFill="1" applyBorder="1" applyAlignment="1"/>
    <xf numFmtId="0" fontId="1" fillId="6" borderId="5" xfId="0" applyFont="1" applyFill="1" applyBorder="1" applyAlignment="1"/>
    <xf numFmtId="3" fontId="1" fillId="2" borderId="6" xfId="0" applyNumberFormat="1" applyFont="1" applyFill="1" applyBorder="1" applyAlignment="1">
      <alignment horizontal="right"/>
    </xf>
    <xf numFmtId="0" fontId="1" fillId="6" borderId="7" xfId="0" applyFont="1" applyFill="1" applyBorder="1" applyAlignment="1"/>
    <xf numFmtId="0" fontId="1" fillId="6" borderId="8" xfId="0" applyFont="1" applyFill="1" applyBorder="1" applyAlignment="1"/>
    <xf numFmtId="3" fontId="1" fillId="0" borderId="9" xfId="0" applyNumberFormat="1" applyFont="1" applyBorder="1" applyAlignment="1">
      <alignment horizontal="right"/>
    </xf>
    <xf numFmtId="0" fontId="1" fillId="6" borderId="10" xfId="0" applyFont="1" applyFill="1" applyBorder="1" applyAlignment="1"/>
    <xf numFmtId="0" fontId="5" fillId="0" borderId="0" xfId="0" applyFont="1" applyAlignment="1"/>
    <xf numFmtId="3" fontId="1" fillId="2" borderId="9" xfId="0" applyNumberFormat="1" applyFont="1" applyFill="1" applyBorder="1" applyAlignment="1"/>
    <xf numFmtId="3" fontId="1" fillId="0" borderId="9" xfId="0" applyNumberFormat="1" applyFont="1" applyBorder="1" applyAlignment="1"/>
    <xf numFmtId="0" fontId="1" fillId="0" borderId="9" xfId="0" applyFont="1" applyBorder="1" applyAlignment="1"/>
    <xf numFmtId="0" fontId="5" fillId="0" borderId="0" xfId="0" applyFont="1" applyAlignment="1">
      <alignment vertical="center"/>
    </xf>
    <xf numFmtId="0" fontId="5" fillId="6" borderId="8" xfId="0" applyFont="1" applyFill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" fillId="6" borderId="11" xfId="0" applyFont="1" applyFill="1" applyBorder="1" applyAlignment="1"/>
    <xf numFmtId="3" fontId="1" fillId="2" borderId="12" xfId="0" applyNumberFormat="1" applyFont="1" applyFill="1" applyBorder="1" applyAlignment="1"/>
    <xf numFmtId="0" fontId="1" fillId="6" borderId="13" xfId="0" applyFont="1" applyFill="1" applyBorder="1" applyAlignment="1"/>
    <xf numFmtId="0" fontId="1" fillId="0" borderId="0" xfId="0" applyFont="1" applyAlignment="1">
      <alignment horizontal="right"/>
    </xf>
    <xf numFmtId="0" fontId="5" fillId="7" borderId="14" xfId="0" applyFont="1" applyFill="1" applyBorder="1" applyAlignment="1"/>
    <xf numFmtId="3" fontId="3" fillId="0" borderId="15" xfId="0" applyNumberFormat="1" applyFont="1" applyBorder="1" applyAlignment="1">
      <alignment horizontal="right"/>
    </xf>
    <xf numFmtId="0" fontId="1" fillId="7" borderId="10" xfId="0" applyFont="1" applyFill="1" applyBorder="1" applyAlignment="1"/>
    <xf numFmtId="3" fontId="1" fillId="0" borderId="0" xfId="0" applyNumberFormat="1" applyFont="1" applyAlignment="1">
      <alignment horizontal="right"/>
    </xf>
    <xf numFmtId="0" fontId="5" fillId="3" borderId="14" xfId="0" applyFont="1" applyFill="1" applyBorder="1" applyAlignment="1"/>
    <xf numFmtId="3" fontId="3" fillId="2" borderId="15" xfId="0" applyNumberFormat="1" applyFont="1" applyFill="1" applyBorder="1" applyAlignment="1">
      <alignment horizontal="right"/>
    </xf>
    <xf numFmtId="0" fontId="1" fillId="3" borderId="16" xfId="0" applyFont="1" applyFill="1" applyBorder="1" applyAlignment="1"/>
    <xf numFmtId="9" fontId="1" fillId="0" borderId="0" xfId="0" applyNumberFormat="1" applyFont="1" applyAlignment="1">
      <alignment horizontal="right"/>
    </xf>
    <xf numFmtId="0" fontId="5" fillId="3" borderId="20" xfId="0" applyFont="1" applyFill="1" applyBorder="1" applyAlignment="1"/>
    <xf numFmtId="9" fontId="3" fillId="2" borderId="21" xfId="0" applyNumberFormat="1" applyFont="1" applyFill="1" applyBorder="1" applyAlignment="1">
      <alignment horizontal="right"/>
    </xf>
    <xf numFmtId="0" fontId="1" fillId="3" borderId="22" xfId="0" applyFont="1" applyFill="1" applyBorder="1" applyAlignment="1"/>
    <xf numFmtId="0" fontId="6" fillId="0" borderId="0" xfId="0" applyFont="1" applyAlignment="1"/>
    <xf numFmtId="0" fontId="6" fillId="3" borderId="11" xfId="0" applyFont="1" applyFill="1" applyBorder="1" applyAlignment="1"/>
    <xf numFmtId="9" fontId="1" fillId="2" borderId="12" xfId="0" applyNumberFormat="1" applyFont="1" applyFill="1" applyBorder="1" applyAlignment="1"/>
    <xf numFmtId="0" fontId="1" fillId="3" borderId="13" xfId="0" applyFont="1" applyFill="1" applyBorder="1" applyAlignment="1"/>
    <xf numFmtId="0" fontId="7" fillId="8" borderId="0" xfId="0" applyFont="1" applyFill="1"/>
    <xf numFmtId="0" fontId="8" fillId="8" borderId="0" xfId="0" applyFont="1" applyFill="1"/>
    <xf numFmtId="0" fontId="9" fillId="0" borderId="0" xfId="0" applyFont="1"/>
    <xf numFmtId="0" fontId="2" fillId="0" borderId="0" xfId="0" applyFont="1" applyAlignment="1">
      <alignment horizontal="left"/>
    </xf>
    <xf numFmtId="0" fontId="2" fillId="0" borderId="23" xfId="0" applyFont="1" applyBorder="1" applyAlignment="1">
      <alignment horizontal="center"/>
    </xf>
    <xf numFmtId="164" fontId="10" fillId="9" borderId="24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/>
    <xf numFmtId="0" fontId="11" fillId="10" borderId="27" xfId="0" applyFont="1" applyFill="1" applyBorder="1" applyAlignment="1">
      <alignment horizontal="center" vertical="center" wrapText="1"/>
    </xf>
    <xf numFmtId="0" fontId="11" fillId="10" borderId="28" xfId="0" applyFont="1" applyFill="1" applyBorder="1" applyAlignment="1">
      <alignment horizontal="center" vertical="center" wrapText="1"/>
    </xf>
    <xf numFmtId="0" fontId="11" fillId="10" borderId="29" xfId="0" applyFont="1" applyFill="1" applyBorder="1" applyAlignment="1">
      <alignment horizontal="center" vertical="center" wrapText="1"/>
    </xf>
    <xf numFmtId="0" fontId="11" fillId="10" borderId="30" xfId="0" applyFont="1" applyFill="1" applyBorder="1" applyAlignment="1">
      <alignment horizontal="center" vertical="center" wrapText="1"/>
    </xf>
    <xf numFmtId="164" fontId="11" fillId="11" borderId="24" xfId="0" applyNumberFormat="1" applyFont="1" applyFill="1" applyBorder="1" applyAlignment="1">
      <alignment horizontal="center" textRotation="90"/>
    </xf>
    <xf numFmtId="164" fontId="11" fillId="11" borderId="23" xfId="0" applyNumberFormat="1" applyFont="1" applyFill="1" applyBorder="1" applyAlignment="1">
      <alignment horizontal="center" textRotation="90"/>
    </xf>
    <xf numFmtId="0" fontId="2" fillId="0" borderId="31" xfId="0" applyFont="1" applyBorder="1"/>
    <xf numFmtId="0" fontId="2" fillId="0" borderId="32" xfId="0" applyFont="1" applyBorder="1" applyAlignment="1">
      <alignment wrapText="1"/>
    </xf>
    <xf numFmtId="3" fontId="2" fillId="0" borderId="28" xfId="0" applyNumberFormat="1" applyFont="1" applyBorder="1"/>
    <xf numFmtId="3" fontId="2" fillId="0" borderId="29" xfId="0" applyNumberFormat="1" applyFont="1" applyBorder="1"/>
    <xf numFmtId="164" fontId="2" fillId="0" borderId="30" xfId="0" applyNumberFormat="1" applyFont="1" applyBorder="1" applyAlignment="1">
      <alignment horizontal="center"/>
    </xf>
    <xf numFmtId="164" fontId="2" fillId="0" borderId="29" xfId="0" applyNumberFormat="1" applyFont="1" applyBorder="1" applyAlignment="1">
      <alignment horizontal="center"/>
    </xf>
    <xf numFmtId="0" fontId="2" fillId="0" borderId="24" xfId="0" applyFont="1" applyBorder="1"/>
    <xf numFmtId="0" fontId="2" fillId="0" borderId="23" xfId="0" applyFont="1" applyBorder="1"/>
    <xf numFmtId="3" fontId="2" fillId="9" borderId="28" xfId="0" applyNumberFormat="1" applyFont="1" applyFill="1" applyBorder="1"/>
    <xf numFmtId="3" fontId="2" fillId="9" borderId="29" xfId="0" applyNumberFormat="1" applyFont="1" applyFill="1" applyBorder="1"/>
    <xf numFmtId="164" fontId="10" fillId="9" borderId="30" xfId="0" applyNumberFormat="1" applyFont="1" applyFill="1" applyBorder="1" applyAlignment="1">
      <alignment horizontal="center"/>
    </xf>
    <xf numFmtId="164" fontId="10" fillId="9" borderId="29" xfId="0" applyNumberFormat="1" applyFont="1" applyFill="1" applyBorder="1" applyAlignment="1">
      <alignment horizontal="center"/>
    </xf>
    <xf numFmtId="3" fontId="2" fillId="2" borderId="28" xfId="0" applyNumberFormat="1" applyFont="1" applyFill="1" applyBorder="1"/>
    <xf numFmtId="3" fontId="2" fillId="2" borderId="29" xfId="0" applyNumberFormat="1" applyFont="1" applyFill="1" applyBorder="1"/>
    <xf numFmtId="0" fontId="2" fillId="0" borderId="27" xfId="0" applyFont="1" applyBorder="1" applyAlignment="1">
      <alignment wrapText="1"/>
    </xf>
    <xf numFmtId="0" fontId="2" fillId="0" borderId="27" xfId="0" applyFont="1" applyBorder="1"/>
    <xf numFmtId="0" fontId="3" fillId="3" borderId="2" xfId="0" applyFont="1" applyFill="1" applyBorder="1" applyAlignment="1"/>
    <xf numFmtId="0" fontId="4" fillId="0" borderId="3" xfId="0" applyFont="1" applyBorder="1"/>
    <xf numFmtId="0" fontId="4" fillId="0" borderId="4" xfId="0" applyFont="1" applyBorder="1"/>
    <xf numFmtId="0" fontId="5" fillId="6" borderId="17" xfId="0" applyFont="1" applyFill="1" applyBorder="1" applyAlignment="1"/>
    <xf numFmtId="0" fontId="4" fillId="0" borderId="18" xfId="0" applyFont="1" applyBorder="1"/>
    <xf numFmtId="0" fontId="4" fillId="0" borderId="19" xfId="0" applyFont="1" applyBorder="1"/>
    <xf numFmtId="0" fontId="2" fillId="0" borderId="0" xfId="0" applyFont="1"/>
    <xf numFmtId="0" fontId="0" fillId="0" borderId="0" xfId="0" applyFont="1" applyAlignment="1"/>
  </cellXfs>
  <cellStyles count="1">
    <cellStyle name="Обычный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171450</xdr:colOff>
      <xdr:row>0</xdr:row>
      <xdr:rowOff>0</xdr:rowOff>
    </xdr:from>
    <xdr:ext cx="2362200" cy="723900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</xdr:row>
      <xdr:rowOff>0</xdr:rowOff>
    </xdr:from>
    <xdr:ext cx="228600" cy="47625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tabSelected="1" workbookViewId="0"/>
  </sheetViews>
  <sheetFormatPr defaultColWidth="12.5703125" defaultRowHeight="15" customHeight="1"/>
  <cols>
    <col min="1" max="1" width="2.28515625" customWidth="1"/>
    <col min="2" max="2" width="64.5703125" customWidth="1"/>
    <col min="3" max="3" width="34" customWidth="1"/>
    <col min="4" max="4" width="38.42578125" customWidth="1"/>
    <col min="5" max="5" width="2.42578125" customWidth="1"/>
    <col min="6" max="6" width="12.5703125" customWidth="1"/>
  </cols>
  <sheetData>
    <row r="1" spans="1:5" ht="15.75" customHeight="1">
      <c r="A1" s="1"/>
      <c r="B1" s="1"/>
      <c r="C1" s="2"/>
      <c r="D1" s="1"/>
      <c r="E1" s="1"/>
    </row>
    <row r="2" spans="1:5" ht="15.75" customHeight="1">
      <c r="A2" s="1"/>
      <c r="B2" s="1"/>
      <c r="C2" s="2"/>
      <c r="D2" s="1"/>
      <c r="E2" s="1"/>
    </row>
    <row r="3" spans="1:5" ht="15.75" customHeight="1">
      <c r="A3" s="1"/>
      <c r="B3" s="1"/>
      <c r="C3" s="2" t="s">
        <v>0</v>
      </c>
      <c r="D3" s="1"/>
      <c r="E3" s="1"/>
    </row>
    <row r="4" spans="1:5" ht="30" customHeight="1">
      <c r="A4" s="1"/>
      <c r="B4" s="1"/>
      <c r="C4" s="3"/>
      <c r="D4" s="4" t="s">
        <v>1</v>
      </c>
      <c r="E4" s="1"/>
    </row>
    <row r="5" spans="1:5" ht="15.75" customHeight="1">
      <c r="A5" s="5"/>
      <c r="B5" s="5" t="s">
        <v>2</v>
      </c>
      <c r="C5" s="6"/>
      <c r="D5" s="4" t="s">
        <v>3</v>
      </c>
      <c r="E5" s="1"/>
    </row>
    <row r="6" spans="1:5" ht="6" customHeight="1">
      <c r="A6" s="1"/>
      <c r="B6" s="1"/>
      <c r="C6" s="1"/>
      <c r="D6" s="1"/>
      <c r="E6" s="1"/>
    </row>
    <row r="7" spans="1:5" ht="15.75" customHeight="1">
      <c r="A7" s="1"/>
      <c r="B7" s="1"/>
      <c r="C7" s="1" t="s">
        <v>4</v>
      </c>
      <c r="D7" s="1"/>
      <c r="E7" s="1"/>
    </row>
    <row r="8" spans="1:5" ht="5.25" customHeight="1">
      <c r="A8" s="1"/>
      <c r="B8" s="1"/>
      <c r="C8" s="1"/>
      <c r="D8" s="1"/>
      <c r="E8" s="1"/>
    </row>
    <row r="9" spans="1:5" ht="15.75" customHeight="1">
      <c r="A9" s="5"/>
      <c r="B9" s="86" t="s">
        <v>5</v>
      </c>
      <c r="C9" s="87"/>
      <c r="D9" s="88"/>
    </row>
    <row r="10" spans="1:5" ht="15.75" customHeight="1">
      <c r="A10" s="1"/>
      <c r="B10" s="7" t="s">
        <v>6</v>
      </c>
      <c r="C10" s="8">
        <v>44682</v>
      </c>
      <c r="D10" s="9" t="s">
        <v>7</v>
      </c>
    </row>
    <row r="11" spans="1:5" ht="15.75" customHeight="1">
      <c r="A11" s="1"/>
      <c r="B11" s="10" t="s">
        <v>8</v>
      </c>
      <c r="C11" s="11">
        <v>45061</v>
      </c>
      <c r="D11" s="9" t="s">
        <v>7</v>
      </c>
    </row>
    <row r="12" spans="1:5" ht="15.75" customHeight="1">
      <c r="A12" s="1"/>
      <c r="B12" s="10" t="s">
        <v>9</v>
      </c>
      <c r="C12" s="12" t="e">
        <f>'Диаграмма Ганта из 2 Модуля'!C4</f>
        <v>#VALUE!</v>
      </c>
      <c r="D12" s="13" t="s">
        <v>10</v>
      </c>
      <c r="E12" s="1"/>
    </row>
    <row r="13" spans="1:5" ht="15.75" customHeight="1">
      <c r="A13" s="1"/>
      <c r="B13" s="10" t="s">
        <v>11</v>
      </c>
      <c r="C13" s="14" t="e">
        <f>C11+C12</f>
        <v>#VALUE!</v>
      </c>
      <c r="D13" s="15"/>
      <c r="E13" s="1"/>
    </row>
    <row r="14" spans="1:5" ht="15.75" customHeight="1">
      <c r="A14" s="1"/>
      <c r="B14" s="10" t="s">
        <v>12</v>
      </c>
      <c r="C14" s="16">
        <v>12</v>
      </c>
      <c r="D14" s="13" t="s">
        <v>13</v>
      </c>
      <c r="E14" s="1"/>
    </row>
    <row r="15" spans="1:5" ht="15.75" customHeight="1">
      <c r="A15" s="1"/>
      <c r="B15" s="10" t="s">
        <v>14</v>
      </c>
      <c r="C15" s="16">
        <v>15</v>
      </c>
      <c r="D15" s="13" t="s">
        <v>13</v>
      </c>
      <c r="E15" s="1"/>
    </row>
    <row r="16" spans="1:5" ht="15.75" customHeight="1">
      <c r="A16" s="1"/>
      <c r="B16" s="10" t="s">
        <v>15</v>
      </c>
      <c r="C16" s="16">
        <v>12</v>
      </c>
      <c r="D16" s="13" t="s">
        <v>13</v>
      </c>
      <c r="E16" s="1"/>
    </row>
    <row r="17" spans="1:5" ht="15.75" customHeight="1">
      <c r="A17" s="1"/>
      <c r="B17" s="10" t="s">
        <v>16</v>
      </c>
      <c r="C17" s="14" t="e">
        <f>C13+C14+C15+C16</f>
        <v>#VALUE!</v>
      </c>
      <c r="D17" s="15"/>
      <c r="E17" s="1"/>
    </row>
    <row r="18" spans="1:5" ht="15.75" customHeight="1">
      <c r="A18" s="1"/>
      <c r="B18" s="10" t="s">
        <v>17</v>
      </c>
      <c r="C18" s="16">
        <v>90</v>
      </c>
      <c r="D18" s="13" t="s">
        <v>13</v>
      </c>
      <c r="E18" s="1"/>
    </row>
    <row r="19" spans="1:5" ht="15.75" customHeight="1">
      <c r="A19" s="1"/>
      <c r="B19" s="17" t="s">
        <v>18</v>
      </c>
      <c r="C19" s="18" t="e">
        <f>C17+C18</f>
        <v>#VALUE!</v>
      </c>
      <c r="D19" s="19"/>
      <c r="E19" s="1"/>
    </row>
    <row r="20" spans="1:5" ht="6" customHeight="1">
      <c r="A20" s="5"/>
      <c r="B20" s="5"/>
      <c r="C20" s="1"/>
      <c r="D20" s="1"/>
      <c r="E20" s="1"/>
    </row>
    <row r="21" spans="1:5" ht="15.75" customHeight="1">
      <c r="A21" s="5"/>
      <c r="B21" s="20" t="s">
        <v>19</v>
      </c>
      <c r="C21" s="21" t="e">
        <f>C22+C23+C24+C25+C28+C33+C29</f>
        <v>#VALUE!</v>
      </c>
      <c r="D21" s="22" t="s">
        <v>20</v>
      </c>
      <c r="E21" s="1"/>
    </row>
    <row r="22" spans="1:5" ht="15.75" customHeight="1">
      <c r="A22" s="1"/>
      <c r="B22" s="23" t="s">
        <v>21</v>
      </c>
      <c r="C22" s="24">
        <f>'Диаграмма Ганта из 2 Модуля'!C3</f>
        <v>2551050</v>
      </c>
      <c r="D22" s="25" t="s">
        <v>20</v>
      </c>
      <c r="E22" s="1"/>
    </row>
    <row r="23" spans="1:5" ht="15.75" customHeight="1">
      <c r="A23" s="1"/>
      <c r="B23" s="26" t="s">
        <v>22</v>
      </c>
      <c r="C23" s="27">
        <v>2000</v>
      </c>
      <c r="D23" s="28" t="s">
        <v>23</v>
      </c>
      <c r="E23" s="1"/>
    </row>
    <row r="24" spans="1:5" ht="15.75" customHeight="1">
      <c r="A24" s="1"/>
      <c r="B24" s="26" t="s">
        <v>24</v>
      </c>
      <c r="C24" s="27">
        <v>2000</v>
      </c>
      <c r="D24" s="28" t="s">
        <v>23</v>
      </c>
      <c r="E24" s="1"/>
    </row>
    <row r="25" spans="1:5" ht="15.75" customHeight="1">
      <c r="A25" s="1"/>
      <c r="B25" s="26" t="s">
        <v>25</v>
      </c>
      <c r="C25" s="27">
        <v>2000</v>
      </c>
      <c r="D25" s="28" t="s">
        <v>23</v>
      </c>
      <c r="E25" s="1"/>
    </row>
    <row r="26" spans="1:5" ht="15.75" customHeight="1">
      <c r="A26" s="29"/>
      <c r="B26" s="89" t="s">
        <v>26</v>
      </c>
      <c r="C26" s="90"/>
      <c r="D26" s="91"/>
      <c r="E26" s="1"/>
    </row>
    <row r="27" spans="1:5" ht="15.75" customHeight="1">
      <c r="A27" s="1"/>
      <c r="B27" s="26" t="s">
        <v>27</v>
      </c>
      <c r="C27" s="27">
        <v>100000</v>
      </c>
      <c r="D27" s="28" t="s">
        <v>28</v>
      </c>
      <c r="E27" s="1"/>
    </row>
    <row r="28" spans="1:5" ht="15.75" customHeight="1">
      <c r="A28" s="1"/>
      <c r="B28" s="26" t="s">
        <v>29</v>
      </c>
      <c r="C28" s="12" t="e">
        <f>(C17-C10)/365*C27</f>
        <v>#VALUE!</v>
      </c>
      <c r="D28" s="28" t="s">
        <v>20</v>
      </c>
      <c r="E28" s="1"/>
    </row>
    <row r="29" spans="1:5" ht="15.75" customHeight="1">
      <c r="A29" s="1"/>
      <c r="B29" s="26" t="s">
        <v>30</v>
      </c>
      <c r="C29" s="30">
        <f>C30*C31/100</f>
        <v>75000</v>
      </c>
      <c r="D29" s="28" t="s">
        <v>20</v>
      </c>
      <c r="E29" s="1"/>
    </row>
    <row r="30" spans="1:5" ht="15.75" customHeight="1">
      <c r="A30" s="1"/>
      <c r="B30" s="26" t="s">
        <v>31</v>
      </c>
      <c r="C30" s="31">
        <v>2500000</v>
      </c>
      <c r="D30" s="28" t="s">
        <v>23</v>
      </c>
      <c r="E30" s="1"/>
    </row>
    <row r="31" spans="1:5" ht="15.75" customHeight="1">
      <c r="A31" s="1"/>
      <c r="B31" s="26" t="s">
        <v>32</v>
      </c>
      <c r="C31" s="32">
        <v>3</v>
      </c>
      <c r="D31" s="28" t="s">
        <v>33</v>
      </c>
      <c r="E31" s="1"/>
    </row>
    <row r="32" spans="1:5" ht="15.75" customHeight="1">
      <c r="A32" s="33"/>
      <c r="B32" s="34" t="s">
        <v>34</v>
      </c>
      <c r="C32" s="35">
        <v>6</v>
      </c>
      <c r="D32" s="28" t="s">
        <v>35</v>
      </c>
      <c r="E32" s="1"/>
    </row>
    <row r="33" spans="1:5" ht="15.75" customHeight="1">
      <c r="A33" s="1"/>
      <c r="B33" s="36" t="s">
        <v>36</v>
      </c>
      <c r="C33" s="37">
        <f>IF(C32=6,C35*0.06,IF(C32=15,(C35-C22)*0.15,IF(C32=13,(C35-C22)*0.13,"Укажите правильно налоговую систему")))</f>
        <v>309000</v>
      </c>
      <c r="D33" s="38" t="s">
        <v>20</v>
      </c>
      <c r="E33" s="1"/>
    </row>
    <row r="34" spans="1:5" ht="6.75" customHeight="1">
      <c r="A34" s="29"/>
      <c r="B34" s="29"/>
      <c r="C34" s="39"/>
      <c r="D34" s="1"/>
      <c r="E34" s="1"/>
    </row>
    <row r="35" spans="1:5" ht="15.75" customHeight="1">
      <c r="A35" s="29"/>
      <c r="B35" s="40" t="s">
        <v>37</v>
      </c>
      <c r="C35" s="41">
        <v>5150000</v>
      </c>
      <c r="D35" s="42" t="s">
        <v>23</v>
      </c>
      <c r="E35" s="1"/>
    </row>
    <row r="36" spans="1:5" ht="6.75" customHeight="1">
      <c r="A36" s="29"/>
      <c r="B36" s="29"/>
      <c r="C36" s="43"/>
      <c r="D36" s="1"/>
      <c r="E36" s="1"/>
    </row>
    <row r="37" spans="1:5" ht="15.75" customHeight="1">
      <c r="A37" s="29"/>
      <c r="B37" s="44" t="s">
        <v>38</v>
      </c>
      <c r="C37" s="45" t="e">
        <f>C35-C21</f>
        <v>#VALUE!</v>
      </c>
      <c r="D37" s="46" t="s">
        <v>20</v>
      </c>
      <c r="E37" s="1"/>
    </row>
    <row r="38" spans="1:5" ht="7.5" customHeight="1">
      <c r="A38" s="29"/>
      <c r="B38" s="29"/>
      <c r="C38" s="47"/>
      <c r="D38" s="1"/>
      <c r="E38" s="1"/>
    </row>
    <row r="39" spans="1:5" ht="15.75" customHeight="1">
      <c r="A39" s="29"/>
      <c r="B39" s="48" t="s">
        <v>39</v>
      </c>
      <c r="C39" s="49" t="e">
        <f>C37/C22</f>
        <v>#VALUE!</v>
      </c>
      <c r="D39" s="50"/>
      <c r="E39" s="1"/>
    </row>
    <row r="40" spans="1:5" ht="15.75" customHeight="1">
      <c r="A40" s="51"/>
      <c r="B40" s="52" t="s">
        <v>40</v>
      </c>
      <c r="C40" s="53" t="e">
        <f>C39/((C19-C10)/365)</f>
        <v>#VALUE!</v>
      </c>
      <c r="D40" s="54"/>
      <c r="E40" s="1"/>
    </row>
    <row r="41" spans="1:5" ht="6.75" customHeight="1">
      <c r="A41" s="1"/>
      <c r="B41" s="1"/>
      <c r="C41" s="1"/>
      <c r="D41" s="1"/>
      <c r="E41" s="1"/>
    </row>
    <row r="42" spans="1:5" ht="15.75" customHeight="1"/>
    <row r="43" spans="1:5" ht="15.75" customHeight="1"/>
    <row r="44" spans="1:5" ht="15.75" customHeight="1"/>
    <row r="45" spans="1:5" ht="15.75" customHeight="1"/>
    <row r="46" spans="1:5" ht="15.75" customHeight="1"/>
    <row r="47" spans="1:5" ht="15.75" customHeight="1"/>
    <row r="48" spans="1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B9:D9"/>
    <mergeCell ref="B26:D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D1000"/>
  <sheetViews>
    <sheetView showGridLines="0" workbookViewId="0">
      <pane xSplit="6" ySplit="6" topLeftCell="G7" activePane="bottomRight" state="frozen"/>
      <selection pane="topRight" activeCell="G1" sqref="G1"/>
      <selection pane="bottomLeft" activeCell="A7" sqref="A7"/>
      <selection pane="bottomRight" activeCell="G7" sqref="G7"/>
    </sheetView>
  </sheetViews>
  <sheetFormatPr defaultColWidth="12.5703125" defaultRowHeight="15" customHeight="1" outlineLevelRow="1"/>
  <cols>
    <col min="1" max="1" width="2.85546875" customWidth="1"/>
    <col min="2" max="2" width="33.42578125" customWidth="1"/>
    <col min="3" max="5" width="11.42578125" customWidth="1"/>
    <col min="6" max="6" width="14.42578125" customWidth="1"/>
    <col min="7" max="186" width="3" customWidth="1"/>
  </cols>
  <sheetData>
    <row r="1" spans="1:186" ht="15.75" customHeight="1"/>
    <row r="2" spans="1:186" ht="15.75" customHeight="1">
      <c r="B2" s="55" t="s">
        <v>41</v>
      </c>
      <c r="C2" s="56"/>
      <c r="D2" s="56"/>
      <c r="E2" s="56"/>
      <c r="F2" s="56"/>
      <c r="G2" s="92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</row>
    <row r="3" spans="1:186" ht="15.75" customHeight="1">
      <c r="B3" s="2" t="s">
        <v>42</v>
      </c>
      <c r="C3" s="3">
        <f>SUM(C7,C8,C12,C15,C18,C21,C26,C33,C36,C40,C46,C45)</f>
        <v>2551050</v>
      </c>
      <c r="D3" s="58" t="s">
        <v>20</v>
      </c>
      <c r="E3" s="59" t="s">
        <v>43</v>
      </c>
      <c r="F3" s="59" t="s">
        <v>44</v>
      </c>
      <c r="H3" s="2" t="s">
        <v>0</v>
      </c>
    </row>
    <row r="4" spans="1:186" ht="15.75" customHeight="1">
      <c r="B4" s="2" t="s">
        <v>45</v>
      </c>
      <c r="C4" s="3" t="e">
        <f>DATEDIF(E4,F4,"D")</f>
        <v>#VALUE!</v>
      </c>
      <c r="D4" s="2" t="s">
        <v>10</v>
      </c>
      <c r="E4" s="60" t="str">
        <f>IFERROR(MIN(DATEVALUE($E$7),DATEVALUE($E$8),DATEVALUE($E$12),DATEVALUE($E$15),DATEVALUE($E$18),DATEVALUE($E$21),DATEVALUE($E$26),DATEVALUE($E$33),DATEVALUE($E$36),DATEVALUE($E$40),DATEVALUE($E$45),DATEVALUE($E$46))," ")</f>
        <v xml:space="preserve"> </v>
      </c>
      <c r="F4" s="60" t="str">
        <f>IFERROR(MAX(DATEVALUE($E$7),DATEVALUE($E$8),DATEVALUE($E$12),DATEVALUE($E$15),DATEVALUE($E$18),DATEVALUE($E$21),DATEVALUE($E$26),DATEVALUE($E$33),DATEVALUE($E$36),DATEVALUE($E$40),DATEVALUE($E$45),DATEVALUE($E$46))," ")</f>
        <v xml:space="preserve"> </v>
      </c>
      <c r="H4" s="3"/>
      <c r="I4" s="2" t="s">
        <v>1</v>
      </c>
    </row>
    <row r="5" spans="1:186" ht="15.75" customHeight="1">
      <c r="C5" s="61"/>
      <c r="D5" s="61"/>
      <c r="E5" s="61"/>
      <c r="F5" s="62"/>
      <c r="G5" s="63"/>
      <c r="H5" s="59"/>
      <c r="I5" s="2" t="s">
        <v>3</v>
      </c>
    </row>
    <row r="6" spans="1:186" ht="15.75" customHeight="1">
      <c r="B6" s="64" t="s">
        <v>46</v>
      </c>
      <c r="C6" s="65" t="s">
        <v>47</v>
      </c>
      <c r="D6" s="66" t="s">
        <v>48</v>
      </c>
      <c r="E6" s="67" t="s">
        <v>43</v>
      </c>
      <c r="F6" s="66" t="s">
        <v>44</v>
      </c>
      <c r="G6" s="68">
        <f>E7</f>
        <v>44621</v>
      </c>
      <c r="H6" s="69">
        <f t="shared" ref="H6:GD6" si="0">G6+1</f>
        <v>44622</v>
      </c>
      <c r="I6" s="69">
        <f t="shared" si="0"/>
        <v>44623</v>
      </c>
      <c r="J6" s="69">
        <f t="shared" si="0"/>
        <v>44624</v>
      </c>
      <c r="K6" s="69">
        <f t="shared" si="0"/>
        <v>44625</v>
      </c>
      <c r="L6" s="69">
        <f t="shared" si="0"/>
        <v>44626</v>
      </c>
      <c r="M6" s="69">
        <f t="shared" si="0"/>
        <v>44627</v>
      </c>
      <c r="N6" s="69">
        <f t="shared" si="0"/>
        <v>44628</v>
      </c>
      <c r="O6" s="69">
        <f t="shared" si="0"/>
        <v>44629</v>
      </c>
      <c r="P6" s="69">
        <f t="shared" si="0"/>
        <v>44630</v>
      </c>
      <c r="Q6" s="69">
        <f t="shared" si="0"/>
        <v>44631</v>
      </c>
      <c r="R6" s="69">
        <f t="shared" si="0"/>
        <v>44632</v>
      </c>
      <c r="S6" s="69">
        <f t="shared" si="0"/>
        <v>44633</v>
      </c>
      <c r="T6" s="69">
        <f t="shared" si="0"/>
        <v>44634</v>
      </c>
      <c r="U6" s="69">
        <f t="shared" si="0"/>
        <v>44635</v>
      </c>
      <c r="V6" s="69">
        <f t="shared" si="0"/>
        <v>44636</v>
      </c>
      <c r="W6" s="69">
        <f t="shared" si="0"/>
        <v>44637</v>
      </c>
      <c r="X6" s="69">
        <f t="shared" si="0"/>
        <v>44638</v>
      </c>
      <c r="Y6" s="69">
        <f t="shared" si="0"/>
        <v>44639</v>
      </c>
      <c r="Z6" s="69">
        <f t="shared" si="0"/>
        <v>44640</v>
      </c>
      <c r="AA6" s="69">
        <f t="shared" si="0"/>
        <v>44641</v>
      </c>
      <c r="AB6" s="69">
        <f t="shared" si="0"/>
        <v>44642</v>
      </c>
      <c r="AC6" s="69">
        <f t="shared" si="0"/>
        <v>44643</v>
      </c>
      <c r="AD6" s="69">
        <f t="shared" si="0"/>
        <v>44644</v>
      </c>
      <c r="AE6" s="69">
        <f t="shared" si="0"/>
        <v>44645</v>
      </c>
      <c r="AF6" s="69">
        <f t="shared" si="0"/>
        <v>44646</v>
      </c>
      <c r="AG6" s="69">
        <f t="shared" si="0"/>
        <v>44647</v>
      </c>
      <c r="AH6" s="69">
        <f t="shared" si="0"/>
        <v>44648</v>
      </c>
      <c r="AI6" s="69">
        <f t="shared" si="0"/>
        <v>44649</v>
      </c>
      <c r="AJ6" s="69">
        <f t="shared" si="0"/>
        <v>44650</v>
      </c>
      <c r="AK6" s="69">
        <f t="shared" si="0"/>
        <v>44651</v>
      </c>
      <c r="AL6" s="69">
        <f t="shared" si="0"/>
        <v>44652</v>
      </c>
      <c r="AM6" s="69">
        <f t="shared" si="0"/>
        <v>44653</v>
      </c>
      <c r="AN6" s="69">
        <f t="shared" si="0"/>
        <v>44654</v>
      </c>
      <c r="AO6" s="69">
        <f t="shared" si="0"/>
        <v>44655</v>
      </c>
      <c r="AP6" s="69">
        <f t="shared" si="0"/>
        <v>44656</v>
      </c>
      <c r="AQ6" s="69">
        <f t="shared" si="0"/>
        <v>44657</v>
      </c>
      <c r="AR6" s="69">
        <f t="shared" si="0"/>
        <v>44658</v>
      </c>
      <c r="AS6" s="69">
        <f t="shared" si="0"/>
        <v>44659</v>
      </c>
      <c r="AT6" s="69">
        <f t="shared" si="0"/>
        <v>44660</v>
      </c>
      <c r="AU6" s="69">
        <f t="shared" si="0"/>
        <v>44661</v>
      </c>
      <c r="AV6" s="69">
        <f t="shared" si="0"/>
        <v>44662</v>
      </c>
      <c r="AW6" s="69">
        <f t="shared" si="0"/>
        <v>44663</v>
      </c>
      <c r="AX6" s="69">
        <f t="shared" si="0"/>
        <v>44664</v>
      </c>
      <c r="AY6" s="69">
        <f t="shared" si="0"/>
        <v>44665</v>
      </c>
      <c r="AZ6" s="69">
        <f t="shared" si="0"/>
        <v>44666</v>
      </c>
      <c r="BA6" s="69">
        <f t="shared" si="0"/>
        <v>44667</v>
      </c>
      <c r="BB6" s="69">
        <f t="shared" si="0"/>
        <v>44668</v>
      </c>
      <c r="BC6" s="69">
        <f t="shared" si="0"/>
        <v>44669</v>
      </c>
      <c r="BD6" s="69">
        <f t="shared" si="0"/>
        <v>44670</v>
      </c>
      <c r="BE6" s="69">
        <f t="shared" si="0"/>
        <v>44671</v>
      </c>
      <c r="BF6" s="69">
        <f t="shared" si="0"/>
        <v>44672</v>
      </c>
      <c r="BG6" s="69">
        <f t="shared" si="0"/>
        <v>44673</v>
      </c>
      <c r="BH6" s="69">
        <f t="shared" si="0"/>
        <v>44674</v>
      </c>
      <c r="BI6" s="69">
        <f t="shared" si="0"/>
        <v>44675</v>
      </c>
      <c r="BJ6" s="69">
        <f t="shared" si="0"/>
        <v>44676</v>
      </c>
      <c r="BK6" s="69">
        <f t="shared" si="0"/>
        <v>44677</v>
      </c>
      <c r="BL6" s="69">
        <f t="shared" si="0"/>
        <v>44678</v>
      </c>
      <c r="BM6" s="69">
        <f t="shared" si="0"/>
        <v>44679</v>
      </c>
      <c r="BN6" s="69">
        <f t="shared" si="0"/>
        <v>44680</v>
      </c>
      <c r="BO6" s="69">
        <f t="shared" si="0"/>
        <v>44681</v>
      </c>
      <c r="BP6" s="69">
        <f t="shared" si="0"/>
        <v>44682</v>
      </c>
      <c r="BQ6" s="69">
        <f t="shared" si="0"/>
        <v>44683</v>
      </c>
      <c r="BR6" s="69">
        <f t="shared" si="0"/>
        <v>44684</v>
      </c>
      <c r="BS6" s="69">
        <f t="shared" si="0"/>
        <v>44685</v>
      </c>
      <c r="BT6" s="69">
        <f t="shared" si="0"/>
        <v>44686</v>
      </c>
      <c r="BU6" s="69">
        <f t="shared" si="0"/>
        <v>44687</v>
      </c>
      <c r="BV6" s="69">
        <f t="shared" si="0"/>
        <v>44688</v>
      </c>
      <c r="BW6" s="69">
        <f t="shared" si="0"/>
        <v>44689</v>
      </c>
      <c r="BX6" s="69">
        <f t="shared" si="0"/>
        <v>44690</v>
      </c>
      <c r="BY6" s="69">
        <f t="shared" si="0"/>
        <v>44691</v>
      </c>
      <c r="BZ6" s="69">
        <f t="shared" si="0"/>
        <v>44692</v>
      </c>
      <c r="CA6" s="69">
        <f t="shared" si="0"/>
        <v>44693</v>
      </c>
      <c r="CB6" s="69">
        <f t="shared" si="0"/>
        <v>44694</v>
      </c>
      <c r="CC6" s="69">
        <f t="shared" si="0"/>
        <v>44695</v>
      </c>
      <c r="CD6" s="69">
        <f t="shared" si="0"/>
        <v>44696</v>
      </c>
      <c r="CE6" s="69">
        <f t="shared" si="0"/>
        <v>44697</v>
      </c>
      <c r="CF6" s="69">
        <f t="shared" si="0"/>
        <v>44698</v>
      </c>
      <c r="CG6" s="69">
        <f t="shared" si="0"/>
        <v>44699</v>
      </c>
      <c r="CH6" s="69">
        <f t="shared" si="0"/>
        <v>44700</v>
      </c>
      <c r="CI6" s="69">
        <f t="shared" si="0"/>
        <v>44701</v>
      </c>
      <c r="CJ6" s="69">
        <f t="shared" si="0"/>
        <v>44702</v>
      </c>
      <c r="CK6" s="69">
        <f t="shared" si="0"/>
        <v>44703</v>
      </c>
      <c r="CL6" s="69">
        <f t="shared" si="0"/>
        <v>44704</v>
      </c>
      <c r="CM6" s="69">
        <f t="shared" si="0"/>
        <v>44705</v>
      </c>
      <c r="CN6" s="69">
        <f t="shared" si="0"/>
        <v>44706</v>
      </c>
      <c r="CO6" s="69">
        <f t="shared" si="0"/>
        <v>44707</v>
      </c>
      <c r="CP6" s="69">
        <f t="shared" si="0"/>
        <v>44708</v>
      </c>
      <c r="CQ6" s="69">
        <f t="shared" si="0"/>
        <v>44709</v>
      </c>
      <c r="CR6" s="69">
        <f t="shared" si="0"/>
        <v>44710</v>
      </c>
      <c r="CS6" s="69">
        <f t="shared" si="0"/>
        <v>44711</v>
      </c>
      <c r="CT6" s="69">
        <f t="shared" si="0"/>
        <v>44712</v>
      </c>
      <c r="CU6" s="69">
        <f t="shared" si="0"/>
        <v>44713</v>
      </c>
      <c r="CV6" s="69">
        <f t="shared" si="0"/>
        <v>44714</v>
      </c>
      <c r="CW6" s="69">
        <f t="shared" si="0"/>
        <v>44715</v>
      </c>
      <c r="CX6" s="69">
        <f t="shared" si="0"/>
        <v>44716</v>
      </c>
      <c r="CY6" s="69">
        <f t="shared" si="0"/>
        <v>44717</v>
      </c>
      <c r="CZ6" s="69">
        <f t="shared" si="0"/>
        <v>44718</v>
      </c>
      <c r="DA6" s="69">
        <f t="shared" si="0"/>
        <v>44719</v>
      </c>
      <c r="DB6" s="69">
        <f t="shared" si="0"/>
        <v>44720</v>
      </c>
      <c r="DC6" s="69">
        <f t="shared" si="0"/>
        <v>44721</v>
      </c>
      <c r="DD6" s="69">
        <f t="shared" si="0"/>
        <v>44722</v>
      </c>
      <c r="DE6" s="69">
        <f t="shared" si="0"/>
        <v>44723</v>
      </c>
      <c r="DF6" s="69">
        <f t="shared" si="0"/>
        <v>44724</v>
      </c>
      <c r="DG6" s="69">
        <f t="shared" si="0"/>
        <v>44725</v>
      </c>
      <c r="DH6" s="69">
        <f t="shared" si="0"/>
        <v>44726</v>
      </c>
      <c r="DI6" s="69">
        <f t="shared" si="0"/>
        <v>44727</v>
      </c>
      <c r="DJ6" s="69">
        <f t="shared" si="0"/>
        <v>44728</v>
      </c>
      <c r="DK6" s="69">
        <f t="shared" si="0"/>
        <v>44729</v>
      </c>
      <c r="DL6" s="69">
        <f t="shared" si="0"/>
        <v>44730</v>
      </c>
      <c r="DM6" s="69">
        <f t="shared" si="0"/>
        <v>44731</v>
      </c>
      <c r="DN6" s="69">
        <f t="shared" si="0"/>
        <v>44732</v>
      </c>
      <c r="DO6" s="69">
        <f t="shared" si="0"/>
        <v>44733</v>
      </c>
      <c r="DP6" s="69">
        <f t="shared" si="0"/>
        <v>44734</v>
      </c>
      <c r="DQ6" s="69">
        <f t="shared" si="0"/>
        <v>44735</v>
      </c>
      <c r="DR6" s="69">
        <f t="shared" si="0"/>
        <v>44736</v>
      </c>
      <c r="DS6" s="69">
        <f t="shared" si="0"/>
        <v>44737</v>
      </c>
      <c r="DT6" s="69">
        <f t="shared" si="0"/>
        <v>44738</v>
      </c>
      <c r="DU6" s="69">
        <f t="shared" si="0"/>
        <v>44739</v>
      </c>
      <c r="DV6" s="69">
        <f t="shared" si="0"/>
        <v>44740</v>
      </c>
      <c r="DW6" s="69">
        <f t="shared" si="0"/>
        <v>44741</v>
      </c>
      <c r="DX6" s="69">
        <f t="shared" si="0"/>
        <v>44742</v>
      </c>
      <c r="DY6" s="69">
        <f t="shared" si="0"/>
        <v>44743</v>
      </c>
      <c r="DZ6" s="69">
        <f t="shared" si="0"/>
        <v>44744</v>
      </c>
      <c r="EA6" s="69">
        <f t="shared" si="0"/>
        <v>44745</v>
      </c>
      <c r="EB6" s="69">
        <f t="shared" si="0"/>
        <v>44746</v>
      </c>
      <c r="EC6" s="69">
        <f t="shared" si="0"/>
        <v>44747</v>
      </c>
      <c r="ED6" s="69">
        <f t="shared" si="0"/>
        <v>44748</v>
      </c>
      <c r="EE6" s="69">
        <f t="shared" si="0"/>
        <v>44749</v>
      </c>
      <c r="EF6" s="69">
        <f t="shared" si="0"/>
        <v>44750</v>
      </c>
      <c r="EG6" s="69">
        <f t="shared" si="0"/>
        <v>44751</v>
      </c>
      <c r="EH6" s="69">
        <f t="shared" si="0"/>
        <v>44752</v>
      </c>
      <c r="EI6" s="69">
        <f t="shared" si="0"/>
        <v>44753</v>
      </c>
      <c r="EJ6" s="69">
        <f t="shared" si="0"/>
        <v>44754</v>
      </c>
      <c r="EK6" s="69">
        <f t="shared" si="0"/>
        <v>44755</v>
      </c>
      <c r="EL6" s="69">
        <f t="shared" si="0"/>
        <v>44756</v>
      </c>
      <c r="EM6" s="69">
        <f t="shared" si="0"/>
        <v>44757</v>
      </c>
      <c r="EN6" s="69">
        <f t="shared" si="0"/>
        <v>44758</v>
      </c>
      <c r="EO6" s="69">
        <f t="shared" si="0"/>
        <v>44759</v>
      </c>
      <c r="EP6" s="69">
        <f t="shared" si="0"/>
        <v>44760</v>
      </c>
      <c r="EQ6" s="69">
        <f t="shared" si="0"/>
        <v>44761</v>
      </c>
      <c r="ER6" s="69">
        <f t="shared" si="0"/>
        <v>44762</v>
      </c>
      <c r="ES6" s="69">
        <f t="shared" si="0"/>
        <v>44763</v>
      </c>
      <c r="ET6" s="69">
        <f t="shared" si="0"/>
        <v>44764</v>
      </c>
      <c r="EU6" s="69">
        <f t="shared" si="0"/>
        <v>44765</v>
      </c>
      <c r="EV6" s="69">
        <f t="shared" si="0"/>
        <v>44766</v>
      </c>
      <c r="EW6" s="69">
        <f t="shared" si="0"/>
        <v>44767</v>
      </c>
      <c r="EX6" s="69">
        <f t="shared" si="0"/>
        <v>44768</v>
      </c>
      <c r="EY6" s="69">
        <f t="shared" si="0"/>
        <v>44769</v>
      </c>
      <c r="EZ6" s="69">
        <f t="shared" si="0"/>
        <v>44770</v>
      </c>
      <c r="FA6" s="69">
        <f t="shared" si="0"/>
        <v>44771</v>
      </c>
      <c r="FB6" s="69">
        <f t="shared" si="0"/>
        <v>44772</v>
      </c>
      <c r="FC6" s="69">
        <f t="shared" si="0"/>
        <v>44773</v>
      </c>
      <c r="FD6" s="69">
        <f t="shared" si="0"/>
        <v>44774</v>
      </c>
      <c r="FE6" s="69">
        <f t="shared" si="0"/>
        <v>44775</v>
      </c>
      <c r="FF6" s="69">
        <f t="shared" si="0"/>
        <v>44776</v>
      </c>
      <c r="FG6" s="69">
        <f t="shared" si="0"/>
        <v>44777</v>
      </c>
      <c r="FH6" s="69">
        <f t="shared" si="0"/>
        <v>44778</v>
      </c>
      <c r="FI6" s="69">
        <f t="shared" si="0"/>
        <v>44779</v>
      </c>
      <c r="FJ6" s="69">
        <f t="shared" si="0"/>
        <v>44780</v>
      </c>
      <c r="FK6" s="69">
        <f t="shared" si="0"/>
        <v>44781</v>
      </c>
      <c r="FL6" s="69">
        <f t="shared" si="0"/>
        <v>44782</v>
      </c>
      <c r="FM6" s="69">
        <f t="shared" si="0"/>
        <v>44783</v>
      </c>
      <c r="FN6" s="69">
        <f t="shared" si="0"/>
        <v>44784</v>
      </c>
      <c r="FO6" s="69">
        <f t="shared" si="0"/>
        <v>44785</v>
      </c>
      <c r="FP6" s="69">
        <f t="shared" si="0"/>
        <v>44786</v>
      </c>
      <c r="FQ6" s="69">
        <f t="shared" si="0"/>
        <v>44787</v>
      </c>
      <c r="FR6" s="69">
        <f t="shared" si="0"/>
        <v>44788</v>
      </c>
      <c r="FS6" s="69">
        <f t="shared" si="0"/>
        <v>44789</v>
      </c>
      <c r="FT6" s="69">
        <f t="shared" si="0"/>
        <v>44790</v>
      </c>
      <c r="FU6" s="69">
        <f t="shared" si="0"/>
        <v>44791</v>
      </c>
      <c r="FV6" s="69">
        <f t="shared" si="0"/>
        <v>44792</v>
      </c>
      <c r="FW6" s="69">
        <f t="shared" si="0"/>
        <v>44793</v>
      </c>
      <c r="FX6" s="69">
        <f t="shared" si="0"/>
        <v>44794</v>
      </c>
      <c r="FY6" s="69">
        <f t="shared" si="0"/>
        <v>44795</v>
      </c>
      <c r="FZ6" s="69">
        <f t="shared" si="0"/>
        <v>44796</v>
      </c>
      <c r="GA6" s="69">
        <f t="shared" si="0"/>
        <v>44797</v>
      </c>
      <c r="GB6" s="69">
        <f t="shared" si="0"/>
        <v>44798</v>
      </c>
      <c r="GC6" s="69">
        <f t="shared" si="0"/>
        <v>44799</v>
      </c>
      <c r="GD6" s="69">
        <f t="shared" si="0"/>
        <v>44800</v>
      </c>
    </row>
    <row r="7" spans="1:186" ht="15.75" customHeight="1">
      <c r="A7" s="70">
        <v>1</v>
      </c>
      <c r="B7" s="71" t="s">
        <v>49</v>
      </c>
      <c r="C7" s="72">
        <v>10500</v>
      </c>
      <c r="D7" s="73">
        <v>10500</v>
      </c>
      <c r="E7" s="74">
        <v>44621</v>
      </c>
      <c r="F7" s="75">
        <v>44621</v>
      </c>
      <c r="G7" s="76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7"/>
      <c r="AN7" s="77"/>
      <c r="AO7" s="77"/>
      <c r="AP7" s="77"/>
      <c r="AQ7" s="77"/>
      <c r="AR7" s="77"/>
      <c r="AS7" s="77"/>
      <c r="AT7" s="77"/>
      <c r="AU7" s="77"/>
      <c r="AV7" s="77"/>
      <c r="AW7" s="77"/>
      <c r="AX7" s="77"/>
      <c r="AY7" s="77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  <c r="BK7" s="77"/>
      <c r="BL7" s="77"/>
      <c r="BM7" s="77"/>
      <c r="BN7" s="77"/>
      <c r="BO7" s="77"/>
      <c r="BP7" s="77"/>
      <c r="BQ7" s="77"/>
      <c r="BR7" s="77"/>
      <c r="BS7" s="77"/>
      <c r="BT7" s="77"/>
      <c r="BU7" s="77"/>
      <c r="BV7" s="77"/>
      <c r="BW7" s="77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  <c r="DD7" s="77"/>
      <c r="DE7" s="77"/>
      <c r="DF7" s="77"/>
      <c r="DG7" s="77"/>
      <c r="DH7" s="77"/>
      <c r="DI7" s="77"/>
      <c r="DJ7" s="77"/>
      <c r="DK7" s="77"/>
      <c r="DL7" s="77"/>
      <c r="DM7" s="77"/>
      <c r="DN7" s="77"/>
      <c r="DO7" s="77"/>
      <c r="DP7" s="77"/>
      <c r="DQ7" s="77"/>
      <c r="DR7" s="77"/>
      <c r="DS7" s="77"/>
      <c r="DT7" s="77"/>
      <c r="DU7" s="77"/>
      <c r="DV7" s="77"/>
      <c r="DW7" s="77"/>
      <c r="DX7" s="77"/>
      <c r="DY7" s="77"/>
      <c r="DZ7" s="77"/>
      <c r="EA7" s="77"/>
      <c r="EB7" s="77"/>
      <c r="EC7" s="77"/>
      <c r="ED7" s="77"/>
      <c r="EE7" s="77"/>
      <c r="EF7" s="77"/>
      <c r="EG7" s="77"/>
      <c r="EH7" s="77"/>
      <c r="EI7" s="77"/>
      <c r="EJ7" s="77"/>
      <c r="EK7" s="77"/>
      <c r="EL7" s="77"/>
      <c r="EM7" s="77"/>
      <c r="EN7" s="77"/>
      <c r="EO7" s="77"/>
      <c r="EP7" s="77"/>
      <c r="EQ7" s="77"/>
      <c r="ER7" s="77"/>
      <c r="ES7" s="77"/>
      <c r="ET7" s="77"/>
      <c r="EU7" s="77"/>
      <c r="EV7" s="77"/>
      <c r="EW7" s="77"/>
      <c r="EX7" s="77"/>
      <c r="EY7" s="77"/>
      <c r="EZ7" s="77"/>
      <c r="FA7" s="77"/>
      <c r="FB7" s="77"/>
      <c r="FC7" s="77"/>
      <c r="FD7" s="77"/>
      <c r="FE7" s="77"/>
      <c r="FF7" s="77"/>
      <c r="FG7" s="77"/>
      <c r="FH7" s="77"/>
      <c r="FI7" s="77"/>
      <c r="FJ7" s="77"/>
      <c r="FK7" s="77"/>
      <c r="FL7" s="77"/>
      <c r="FM7" s="77"/>
      <c r="FN7" s="77"/>
      <c r="FO7" s="77"/>
      <c r="FP7" s="77"/>
      <c r="FQ7" s="77"/>
      <c r="FR7" s="77"/>
      <c r="FS7" s="77"/>
      <c r="FT7" s="77"/>
      <c r="FU7" s="77"/>
      <c r="FV7" s="77"/>
      <c r="FW7" s="77"/>
      <c r="FX7" s="77"/>
      <c r="FY7" s="77"/>
      <c r="FZ7" s="77"/>
      <c r="GA7" s="77"/>
      <c r="GB7" s="77"/>
      <c r="GC7" s="77"/>
      <c r="GD7" s="77"/>
    </row>
    <row r="8" spans="1:186" ht="15.75" customHeight="1">
      <c r="A8" s="70">
        <v>2</v>
      </c>
      <c r="B8" s="71" t="s">
        <v>50</v>
      </c>
      <c r="C8" s="78">
        <f t="shared" ref="C8:D8" si="1">SUM(C9:C11)</f>
        <v>25000</v>
      </c>
      <c r="D8" s="79">
        <f t="shared" si="1"/>
        <v>25000</v>
      </c>
      <c r="E8" s="80" t="str">
        <f>IFERROR(MIN(DATEVALUE(E9),DATEVALUE(E10),DATEVALUE(E11))," ")</f>
        <v xml:space="preserve"> </v>
      </c>
      <c r="F8" s="81" t="str">
        <f>IFERROR(MAX(DATEVALUE(F9),DATEVALUE(F10),DATEVALUE(F11))," ")</f>
        <v xml:space="preserve"> </v>
      </c>
      <c r="G8" s="76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7"/>
      <c r="EE8" s="77"/>
      <c r="EF8" s="77"/>
      <c r="EG8" s="77"/>
      <c r="EH8" s="77"/>
      <c r="EI8" s="77"/>
      <c r="EJ8" s="77"/>
      <c r="EK8" s="77"/>
      <c r="EL8" s="77"/>
      <c r="EM8" s="77"/>
      <c r="EN8" s="77"/>
      <c r="EO8" s="77"/>
      <c r="EP8" s="77"/>
      <c r="EQ8" s="77"/>
      <c r="ER8" s="77"/>
      <c r="ES8" s="77"/>
      <c r="ET8" s="77"/>
      <c r="EU8" s="77"/>
      <c r="EV8" s="77"/>
      <c r="EW8" s="77"/>
      <c r="EX8" s="77"/>
      <c r="EY8" s="77"/>
      <c r="EZ8" s="77"/>
      <c r="FA8" s="77"/>
      <c r="FB8" s="77"/>
      <c r="FC8" s="77"/>
      <c r="FD8" s="77"/>
      <c r="FE8" s="77"/>
      <c r="FF8" s="77"/>
      <c r="FG8" s="77"/>
      <c r="FH8" s="77"/>
      <c r="FI8" s="77"/>
      <c r="FJ8" s="77"/>
      <c r="FK8" s="77"/>
      <c r="FL8" s="77"/>
      <c r="FM8" s="77"/>
      <c r="FN8" s="77"/>
      <c r="FO8" s="77"/>
      <c r="FP8" s="77"/>
      <c r="FQ8" s="77"/>
      <c r="FR8" s="77"/>
      <c r="FS8" s="77"/>
      <c r="FT8" s="77"/>
      <c r="FU8" s="77"/>
      <c r="FV8" s="77"/>
      <c r="FW8" s="77"/>
      <c r="FX8" s="77"/>
      <c r="FY8" s="77"/>
      <c r="FZ8" s="77"/>
      <c r="GA8" s="77"/>
      <c r="GB8" s="77"/>
      <c r="GC8" s="77"/>
      <c r="GD8" s="77"/>
    </row>
    <row r="9" spans="1:186" ht="15.75" customHeight="1" outlineLevel="1">
      <c r="A9" s="70"/>
      <c r="B9" s="71" t="s">
        <v>51</v>
      </c>
      <c r="C9" s="72">
        <v>20000</v>
      </c>
      <c r="D9" s="73">
        <v>20000</v>
      </c>
      <c r="E9" s="74">
        <v>44622</v>
      </c>
      <c r="F9" s="75">
        <v>44622</v>
      </c>
      <c r="G9" s="76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7"/>
      <c r="BN9" s="77"/>
      <c r="BO9" s="77"/>
      <c r="BP9" s="77"/>
      <c r="BQ9" s="77"/>
      <c r="BR9" s="77"/>
      <c r="BS9" s="77"/>
      <c r="BT9" s="77"/>
      <c r="BU9" s="77"/>
      <c r="BV9" s="77"/>
      <c r="BW9" s="77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  <c r="DD9" s="77"/>
      <c r="DE9" s="77"/>
      <c r="DF9" s="77"/>
      <c r="DG9" s="77"/>
      <c r="DH9" s="77"/>
      <c r="DI9" s="77"/>
      <c r="DJ9" s="77"/>
      <c r="DK9" s="77"/>
      <c r="DL9" s="77"/>
      <c r="DM9" s="77"/>
      <c r="DN9" s="77"/>
      <c r="DO9" s="77"/>
      <c r="DP9" s="77"/>
      <c r="DQ9" s="77"/>
      <c r="DR9" s="77"/>
      <c r="DS9" s="77"/>
      <c r="DT9" s="77"/>
      <c r="DU9" s="77"/>
      <c r="DV9" s="77"/>
      <c r="DW9" s="77"/>
      <c r="DX9" s="77"/>
      <c r="DY9" s="77"/>
      <c r="DZ9" s="77"/>
      <c r="EA9" s="77"/>
      <c r="EB9" s="77"/>
      <c r="EC9" s="77"/>
      <c r="ED9" s="77"/>
      <c r="EE9" s="77"/>
      <c r="EF9" s="77"/>
      <c r="EG9" s="77"/>
      <c r="EH9" s="77"/>
      <c r="EI9" s="77"/>
      <c r="EJ9" s="77"/>
      <c r="EK9" s="77"/>
      <c r="EL9" s="77"/>
      <c r="EM9" s="77"/>
      <c r="EN9" s="77"/>
      <c r="EO9" s="77"/>
      <c r="EP9" s="77"/>
      <c r="EQ9" s="77"/>
      <c r="ER9" s="77"/>
      <c r="ES9" s="77"/>
      <c r="ET9" s="77"/>
      <c r="EU9" s="77"/>
      <c r="EV9" s="77"/>
      <c r="EW9" s="77"/>
      <c r="EX9" s="77"/>
      <c r="EY9" s="77"/>
      <c r="EZ9" s="77"/>
      <c r="FA9" s="77"/>
      <c r="FB9" s="77"/>
      <c r="FC9" s="77"/>
      <c r="FD9" s="77"/>
      <c r="FE9" s="77"/>
      <c r="FF9" s="77"/>
      <c r="FG9" s="77"/>
      <c r="FH9" s="77"/>
      <c r="FI9" s="77"/>
      <c r="FJ9" s="77"/>
      <c r="FK9" s="77"/>
      <c r="FL9" s="77"/>
      <c r="FM9" s="77"/>
      <c r="FN9" s="77"/>
      <c r="FO9" s="77"/>
      <c r="FP9" s="77"/>
      <c r="FQ9" s="77"/>
      <c r="FR9" s="77"/>
      <c r="FS9" s="77"/>
      <c r="FT9" s="77"/>
      <c r="FU9" s="77"/>
      <c r="FV9" s="77"/>
      <c r="FW9" s="77"/>
      <c r="FX9" s="77"/>
      <c r="FY9" s="77"/>
      <c r="FZ9" s="77"/>
      <c r="GA9" s="77"/>
      <c r="GB9" s="77"/>
      <c r="GC9" s="77"/>
      <c r="GD9" s="77"/>
    </row>
    <row r="10" spans="1:186" ht="15.75" customHeight="1" outlineLevel="1">
      <c r="A10" s="70"/>
      <c r="B10" s="71" t="s">
        <v>52</v>
      </c>
      <c r="C10" s="72">
        <v>5000</v>
      </c>
      <c r="D10" s="73">
        <v>5000</v>
      </c>
      <c r="E10" s="74">
        <v>44623</v>
      </c>
      <c r="F10" s="75">
        <v>44623</v>
      </c>
      <c r="G10" s="76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7"/>
      <c r="BN10" s="77"/>
      <c r="BO10" s="77"/>
      <c r="BP10" s="77"/>
      <c r="BQ10" s="77"/>
      <c r="BR10" s="77"/>
      <c r="BS10" s="77"/>
      <c r="BT10" s="77"/>
      <c r="BU10" s="77"/>
      <c r="BV10" s="77"/>
      <c r="BW10" s="77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7"/>
      <c r="DU10" s="77"/>
      <c r="DV10" s="77"/>
      <c r="DW10" s="77"/>
      <c r="DX10" s="77"/>
      <c r="DY10" s="77"/>
      <c r="DZ10" s="77"/>
      <c r="EA10" s="77"/>
      <c r="EB10" s="77"/>
      <c r="EC10" s="77"/>
      <c r="ED10" s="77"/>
      <c r="EE10" s="77"/>
      <c r="EF10" s="77"/>
      <c r="EG10" s="77"/>
      <c r="EH10" s="77"/>
      <c r="EI10" s="77"/>
      <c r="EJ10" s="77"/>
      <c r="EK10" s="77"/>
      <c r="EL10" s="77"/>
      <c r="EM10" s="77"/>
      <c r="EN10" s="77"/>
      <c r="EO10" s="77"/>
      <c r="EP10" s="77"/>
      <c r="EQ10" s="77"/>
      <c r="ER10" s="77"/>
      <c r="ES10" s="77"/>
      <c r="ET10" s="77"/>
      <c r="EU10" s="77"/>
      <c r="EV10" s="77"/>
      <c r="EW10" s="77"/>
      <c r="EX10" s="77"/>
      <c r="EY10" s="77"/>
      <c r="EZ10" s="77"/>
      <c r="FA10" s="77"/>
      <c r="FB10" s="77"/>
      <c r="FC10" s="77"/>
      <c r="FD10" s="77"/>
      <c r="FE10" s="77"/>
      <c r="FF10" s="77"/>
      <c r="FG10" s="77"/>
      <c r="FH10" s="77"/>
      <c r="FI10" s="77"/>
      <c r="FJ10" s="77"/>
      <c r="FK10" s="77"/>
      <c r="FL10" s="77"/>
      <c r="FM10" s="77"/>
      <c r="FN10" s="77"/>
      <c r="FO10" s="77"/>
      <c r="FP10" s="77"/>
      <c r="FQ10" s="77"/>
      <c r="FR10" s="77"/>
      <c r="FS10" s="77"/>
      <c r="FT10" s="77"/>
      <c r="FU10" s="77"/>
      <c r="FV10" s="77"/>
      <c r="FW10" s="77"/>
      <c r="FX10" s="77"/>
      <c r="FY10" s="77"/>
      <c r="FZ10" s="77"/>
      <c r="GA10" s="77"/>
      <c r="GB10" s="77"/>
      <c r="GC10" s="77"/>
      <c r="GD10" s="77"/>
    </row>
    <row r="11" spans="1:186" ht="15.75" customHeight="1" outlineLevel="1">
      <c r="A11" s="70"/>
      <c r="B11" s="71" t="s">
        <v>53</v>
      </c>
      <c r="C11" s="72"/>
      <c r="D11" s="73"/>
      <c r="E11" s="74">
        <v>44624</v>
      </c>
      <c r="F11" s="75">
        <v>44624</v>
      </c>
      <c r="G11" s="76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  <c r="EQ11" s="77"/>
      <c r="ER11" s="77"/>
      <c r="ES11" s="77"/>
      <c r="ET11" s="77"/>
      <c r="EU11" s="77"/>
      <c r="EV11" s="77"/>
      <c r="EW11" s="77"/>
      <c r="EX11" s="77"/>
      <c r="EY11" s="77"/>
      <c r="EZ11" s="77"/>
      <c r="FA11" s="77"/>
      <c r="FB11" s="77"/>
      <c r="FC11" s="77"/>
      <c r="FD11" s="77"/>
      <c r="FE11" s="77"/>
      <c r="FF11" s="77"/>
      <c r="FG11" s="77"/>
      <c r="FH11" s="77"/>
      <c r="FI11" s="77"/>
      <c r="FJ11" s="77"/>
      <c r="FK11" s="77"/>
      <c r="FL11" s="77"/>
      <c r="FM11" s="77"/>
      <c r="FN11" s="77"/>
      <c r="FO11" s="77"/>
      <c r="FP11" s="77"/>
      <c r="FQ11" s="77"/>
      <c r="FR11" s="77"/>
      <c r="FS11" s="77"/>
      <c r="FT11" s="77"/>
      <c r="FU11" s="77"/>
      <c r="FV11" s="77"/>
      <c r="FW11" s="77"/>
      <c r="FX11" s="77"/>
      <c r="FY11" s="77"/>
      <c r="FZ11" s="77"/>
      <c r="GA11" s="77"/>
      <c r="GB11" s="77"/>
      <c r="GC11" s="77"/>
      <c r="GD11" s="77"/>
    </row>
    <row r="12" spans="1:186" ht="15.75" customHeight="1">
      <c r="A12" s="70">
        <v>3</v>
      </c>
      <c r="B12" s="71" t="s">
        <v>54</v>
      </c>
      <c r="C12" s="78">
        <f>SUM(C13:C14)</f>
        <v>35000</v>
      </c>
      <c r="D12" s="79">
        <f>SUM(D13:D14)</f>
        <v>35000</v>
      </c>
      <c r="E12" s="80" t="str">
        <f>IFERROR(MIN(DATEVALUE(E13),DATEVALUE(E14))," ")</f>
        <v xml:space="preserve"> </v>
      </c>
      <c r="F12" s="81" t="str">
        <f>IFERROR(MAX(DATEVALUE(F13),DATEVALUE(F14))," ")</f>
        <v xml:space="preserve"> </v>
      </c>
      <c r="G12" s="76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  <c r="EQ12" s="77"/>
      <c r="ER12" s="77"/>
      <c r="ES12" s="77"/>
      <c r="ET12" s="77"/>
      <c r="EU12" s="77"/>
      <c r="EV12" s="77"/>
      <c r="EW12" s="77"/>
      <c r="EX12" s="77"/>
      <c r="EY12" s="77"/>
      <c r="EZ12" s="77"/>
      <c r="FA12" s="77"/>
      <c r="FB12" s="77"/>
      <c r="FC12" s="77"/>
      <c r="FD12" s="77"/>
      <c r="FE12" s="77"/>
      <c r="FF12" s="77"/>
      <c r="FG12" s="77"/>
      <c r="FH12" s="77"/>
      <c r="FI12" s="77"/>
      <c r="FJ12" s="77"/>
      <c r="FK12" s="77"/>
      <c r="FL12" s="77"/>
      <c r="FM12" s="77"/>
      <c r="FN12" s="77"/>
      <c r="FO12" s="77"/>
      <c r="FP12" s="77"/>
      <c r="FQ12" s="77"/>
      <c r="FR12" s="77"/>
      <c r="FS12" s="77"/>
      <c r="FT12" s="77"/>
      <c r="FU12" s="77"/>
      <c r="FV12" s="77"/>
      <c r="FW12" s="77"/>
      <c r="FX12" s="77"/>
      <c r="FY12" s="77"/>
      <c r="FZ12" s="77"/>
      <c r="GA12" s="77"/>
      <c r="GB12" s="77"/>
      <c r="GC12" s="77"/>
      <c r="GD12" s="77"/>
    </row>
    <row r="13" spans="1:186" ht="15.75" customHeight="1" outlineLevel="1">
      <c r="A13" s="70"/>
      <c r="B13" s="71" t="s">
        <v>55</v>
      </c>
      <c r="C13" s="72"/>
      <c r="D13" s="73"/>
      <c r="E13" s="74">
        <v>44624</v>
      </c>
      <c r="F13" s="75">
        <v>44635</v>
      </c>
      <c r="G13" s="76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  <c r="EQ13" s="77"/>
      <c r="ER13" s="77"/>
      <c r="ES13" s="77"/>
      <c r="ET13" s="77"/>
      <c r="EU13" s="77"/>
      <c r="EV13" s="77"/>
      <c r="EW13" s="77"/>
      <c r="EX13" s="77"/>
      <c r="EY13" s="77"/>
      <c r="EZ13" s="77"/>
      <c r="FA13" s="77"/>
      <c r="FB13" s="77"/>
      <c r="FC13" s="77"/>
      <c r="FD13" s="77"/>
      <c r="FE13" s="77"/>
      <c r="FF13" s="77"/>
      <c r="FG13" s="77"/>
      <c r="FH13" s="77"/>
      <c r="FI13" s="77"/>
      <c r="FJ13" s="77"/>
      <c r="FK13" s="77"/>
      <c r="FL13" s="77"/>
      <c r="FM13" s="77"/>
      <c r="FN13" s="77"/>
      <c r="FO13" s="77"/>
      <c r="FP13" s="77"/>
      <c r="FQ13" s="77"/>
      <c r="FR13" s="77"/>
      <c r="FS13" s="77"/>
      <c r="FT13" s="77"/>
      <c r="FU13" s="77"/>
      <c r="FV13" s="77"/>
      <c r="FW13" s="77"/>
      <c r="FX13" s="77"/>
      <c r="FY13" s="77"/>
      <c r="FZ13" s="77"/>
      <c r="GA13" s="77"/>
      <c r="GB13" s="77"/>
      <c r="GC13" s="77"/>
      <c r="GD13" s="77"/>
    </row>
    <row r="14" spans="1:186" ht="15.75" customHeight="1" outlineLevel="1">
      <c r="A14" s="70"/>
      <c r="B14" s="71" t="s">
        <v>56</v>
      </c>
      <c r="C14" s="72">
        <v>35000</v>
      </c>
      <c r="D14" s="73">
        <v>35000</v>
      </c>
      <c r="E14" s="74">
        <v>44635</v>
      </c>
      <c r="F14" s="75">
        <v>44640</v>
      </c>
      <c r="G14" s="76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7"/>
      <c r="EU14" s="77"/>
      <c r="EV14" s="77"/>
      <c r="EW14" s="77"/>
      <c r="EX14" s="77"/>
      <c r="EY14" s="77"/>
      <c r="EZ14" s="77"/>
      <c r="FA14" s="77"/>
      <c r="FB14" s="77"/>
      <c r="FC14" s="77"/>
      <c r="FD14" s="77"/>
      <c r="FE14" s="77"/>
      <c r="FF14" s="77"/>
      <c r="FG14" s="77"/>
      <c r="FH14" s="77"/>
      <c r="FI14" s="77"/>
      <c r="FJ14" s="77"/>
      <c r="FK14" s="77"/>
      <c r="FL14" s="77"/>
      <c r="FM14" s="77"/>
      <c r="FN14" s="77"/>
      <c r="FO14" s="77"/>
      <c r="FP14" s="77"/>
      <c r="FQ14" s="77"/>
      <c r="FR14" s="77"/>
      <c r="FS14" s="77"/>
      <c r="FT14" s="77"/>
      <c r="FU14" s="77"/>
      <c r="FV14" s="77"/>
      <c r="FW14" s="77"/>
      <c r="FX14" s="77"/>
      <c r="FY14" s="77"/>
      <c r="FZ14" s="77"/>
      <c r="GA14" s="77"/>
      <c r="GB14" s="77"/>
      <c r="GC14" s="77"/>
      <c r="GD14" s="77"/>
    </row>
    <row r="15" spans="1:186" ht="15.75" customHeight="1">
      <c r="A15" s="70">
        <v>4</v>
      </c>
      <c r="B15" s="71" t="s">
        <v>57</v>
      </c>
      <c r="C15" s="78">
        <f t="shared" ref="C15:D15" si="2">SUM(C16:C17)</f>
        <v>0</v>
      </c>
      <c r="D15" s="79">
        <f t="shared" si="2"/>
        <v>0</v>
      </c>
      <c r="E15" s="80" t="str">
        <f>IFERROR(MIN(DATEVALUE(E16),DATEVALUE(E17))," ")</f>
        <v xml:space="preserve"> </v>
      </c>
      <c r="F15" s="81" t="str">
        <f>IFERROR(MAX(DATEVALUE(F16),DATEVALUE(F17))," ")</f>
        <v xml:space="preserve"> </v>
      </c>
      <c r="G15" s="76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  <c r="EQ15" s="77"/>
      <c r="ER15" s="77"/>
      <c r="ES15" s="77"/>
      <c r="ET15" s="77"/>
      <c r="EU15" s="77"/>
      <c r="EV15" s="77"/>
      <c r="EW15" s="77"/>
      <c r="EX15" s="77"/>
      <c r="EY15" s="77"/>
      <c r="EZ15" s="77"/>
      <c r="FA15" s="77"/>
      <c r="FB15" s="77"/>
      <c r="FC15" s="77"/>
      <c r="FD15" s="77"/>
      <c r="FE15" s="77"/>
      <c r="FF15" s="77"/>
      <c r="FG15" s="77"/>
      <c r="FH15" s="77"/>
      <c r="FI15" s="77"/>
      <c r="FJ15" s="77"/>
      <c r="FK15" s="77"/>
      <c r="FL15" s="77"/>
      <c r="FM15" s="77"/>
      <c r="FN15" s="77"/>
      <c r="FO15" s="77"/>
      <c r="FP15" s="77"/>
      <c r="FQ15" s="77"/>
      <c r="FR15" s="77"/>
      <c r="FS15" s="77"/>
      <c r="FT15" s="77"/>
      <c r="FU15" s="77"/>
      <c r="FV15" s="77"/>
      <c r="FW15" s="77"/>
      <c r="FX15" s="77"/>
      <c r="FY15" s="77"/>
      <c r="FZ15" s="77"/>
      <c r="GA15" s="77"/>
      <c r="GB15" s="77"/>
      <c r="GC15" s="77"/>
      <c r="GD15" s="77"/>
    </row>
    <row r="16" spans="1:186" ht="15.75" customHeight="1" outlineLevel="1">
      <c r="A16" s="70"/>
      <c r="B16" s="71" t="s">
        <v>58</v>
      </c>
      <c r="C16" s="72"/>
      <c r="D16" s="73"/>
      <c r="E16" s="74">
        <v>44638</v>
      </c>
      <c r="F16" s="75">
        <v>44638</v>
      </c>
      <c r="G16" s="76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  <c r="EQ16" s="77"/>
      <c r="ER16" s="77"/>
      <c r="ES16" s="77"/>
      <c r="ET16" s="77"/>
      <c r="EU16" s="77"/>
      <c r="EV16" s="77"/>
      <c r="EW16" s="77"/>
      <c r="EX16" s="77"/>
      <c r="EY16" s="77"/>
      <c r="EZ16" s="77"/>
      <c r="FA16" s="77"/>
      <c r="FB16" s="77"/>
      <c r="FC16" s="77"/>
      <c r="FD16" s="77"/>
      <c r="FE16" s="77"/>
      <c r="FF16" s="77"/>
      <c r="FG16" s="77"/>
      <c r="FH16" s="77"/>
      <c r="FI16" s="77"/>
      <c r="FJ16" s="77"/>
      <c r="FK16" s="77"/>
      <c r="FL16" s="77"/>
      <c r="FM16" s="77"/>
      <c r="FN16" s="77"/>
      <c r="FO16" s="77"/>
      <c r="FP16" s="77"/>
      <c r="FQ16" s="77"/>
      <c r="FR16" s="77"/>
      <c r="FS16" s="77"/>
      <c r="FT16" s="77"/>
      <c r="FU16" s="77"/>
      <c r="FV16" s="77"/>
      <c r="FW16" s="77"/>
      <c r="FX16" s="77"/>
      <c r="FY16" s="77"/>
      <c r="FZ16" s="77"/>
      <c r="GA16" s="77"/>
      <c r="GB16" s="77"/>
      <c r="GC16" s="77"/>
      <c r="GD16" s="77"/>
    </row>
    <row r="17" spans="1:186" ht="15.75" customHeight="1" outlineLevel="1">
      <c r="A17" s="70"/>
      <c r="B17" s="71" t="s">
        <v>59</v>
      </c>
      <c r="C17" s="72"/>
      <c r="D17" s="73"/>
      <c r="E17" s="74">
        <v>44640</v>
      </c>
      <c r="F17" s="75">
        <v>44640</v>
      </c>
      <c r="G17" s="76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  <c r="EQ17" s="77"/>
      <c r="ER17" s="77"/>
      <c r="ES17" s="77"/>
      <c r="ET17" s="77"/>
      <c r="EU17" s="77"/>
      <c r="EV17" s="77"/>
      <c r="EW17" s="77"/>
      <c r="EX17" s="77"/>
      <c r="EY17" s="77"/>
      <c r="EZ17" s="77"/>
      <c r="FA17" s="77"/>
      <c r="FB17" s="77"/>
      <c r="FC17" s="77"/>
      <c r="FD17" s="77"/>
      <c r="FE17" s="77"/>
      <c r="FF17" s="77"/>
      <c r="FG17" s="77"/>
      <c r="FH17" s="77"/>
      <c r="FI17" s="77"/>
      <c r="FJ17" s="77"/>
      <c r="FK17" s="77"/>
      <c r="FL17" s="77"/>
      <c r="FM17" s="77"/>
      <c r="FN17" s="77"/>
      <c r="FO17" s="77"/>
      <c r="FP17" s="77"/>
      <c r="FQ17" s="77"/>
      <c r="FR17" s="77"/>
      <c r="FS17" s="77"/>
      <c r="FT17" s="77"/>
      <c r="FU17" s="77"/>
      <c r="FV17" s="77"/>
      <c r="FW17" s="77"/>
      <c r="FX17" s="77"/>
      <c r="FY17" s="77"/>
      <c r="FZ17" s="77"/>
      <c r="GA17" s="77"/>
      <c r="GB17" s="77"/>
      <c r="GC17" s="77"/>
      <c r="GD17" s="77"/>
    </row>
    <row r="18" spans="1:186" ht="15.75" customHeight="1">
      <c r="A18" s="70">
        <v>5</v>
      </c>
      <c r="B18" s="71" t="s">
        <v>60</v>
      </c>
      <c r="C18" s="78">
        <f t="shared" ref="C18:D18" si="3">SUM(C19:C20)</f>
        <v>0</v>
      </c>
      <c r="D18" s="79">
        <f t="shared" si="3"/>
        <v>0</v>
      </c>
      <c r="E18" s="80" t="str">
        <f>IFERROR(MIN(DATEVALUE(E19),DATEVALUE(E20))," ")</f>
        <v xml:space="preserve"> </v>
      </c>
      <c r="F18" s="81" t="str">
        <f>IFERROR(MAX(DATEVALUE(F19),DATEVALUE(F20))," ")</f>
        <v xml:space="preserve"> </v>
      </c>
      <c r="G18" s="76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  <c r="EQ18" s="77"/>
      <c r="ER18" s="77"/>
      <c r="ES18" s="77"/>
      <c r="ET18" s="77"/>
      <c r="EU18" s="77"/>
      <c r="EV18" s="77"/>
      <c r="EW18" s="77"/>
      <c r="EX18" s="77"/>
      <c r="EY18" s="77"/>
      <c r="EZ18" s="77"/>
      <c r="FA18" s="77"/>
      <c r="FB18" s="77"/>
      <c r="FC18" s="77"/>
      <c r="FD18" s="77"/>
      <c r="FE18" s="77"/>
      <c r="FF18" s="77"/>
      <c r="FG18" s="77"/>
      <c r="FH18" s="77"/>
      <c r="FI18" s="77"/>
      <c r="FJ18" s="77"/>
      <c r="FK18" s="77"/>
      <c r="FL18" s="77"/>
      <c r="FM18" s="77"/>
      <c r="FN18" s="77"/>
      <c r="FO18" s="77"/>
      <c r="FP18" s="77"/>
      <c r="FQ18" s="77"/>
      <c r="FR18" s="77"/>
      <c r="FS18" s="77"/>
      <c r="FT18" s="77"/>
      <c r="FU18" s="77"/>
      <c r="FV18" s="77"/>
      <c r="FW18" s="77"/>
      <c r="FX18" s="77"/>
      <c r="FY18" s="77"/>
      <c r="FZ18" s="77"/>
      <c r="GA18" s="77"/>
      <c r="GB18" s="77"/>
      <c r="GC18" s="77"/>
      <c r="GD18" s="77"/>
    </row>
    <row r="19" spans="1:186" ht="15.75" customHeight="1" outlineLevel="1">
      <c r="A19" s="70"/>
      <c r="B19" s="71" t="s">
        <v>61</v>
      </c>
      <c r="C19" s="72"/>
      <c r="D19" s="73"/>
      <c r="E19" s="74">
        <v>44641</v>
      </c>
      <c r="F19" s="75">
        <v>44642</v>
      </c>
      <c r="G19" s="76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  <c r="EQ19" s="77"/>
      <c r="ER19" s="77"/>
      <c r="ES19" s="77"/>
      <c r="ET19" s="77"/>
      <c r="EU19" s="77"/>
      <c r="EV19" s="77"/>
      <c r="EW19" s="77"/>
      <c r="EX19" s="77"/>
      <c r="EY19" s="77"/>
      <c r="EZ19" s="77"/>
      <c r="FA19" s="77"/>
      <c r="FB19" s="77"/>
      <c r="FC19" s="77"/>
      <c r="FD19" s="77"/>
      <c r="FE19" s="77"/>
      <c r="FF19" s="77"/>
      <c r="FG19" s="77"/>
      <c r="FH19" s="77"/>
      <c r="FI19" s="77"/>
      <c r="FJ19" s="77"/>
      <c r="FK19" s="77"/>
      <c r="FL19" s="77"/>
      <c r="FM19" s="77"/>
      <c r="FN19" s="77"/>
      <c r="FO19" s="77"/>
      <c r="FP19" s="77"/>
      <c r="FQ19" s="77"/>
      <c r="FR19" s="77"/>
      <c r="FS19" s="77"/>
      <c r="FT19" s="77"/>
      <c r="FU19" s="77"/>
      <c r="FV19" s="77"/>
      <c r="FW19" s="77"/>
      <c r="FX19" s="77"/>
      <c r="FY19" s="77"/>
      <c r="FZ19" s="77"/>
      <c r="GA19" s="77"/>
      <c r="GB19" s="77"/>
      <c r="GC19" s="77"/>
      <c r="GD19" s="77"/>
    </row>
    <row r="20" spans="1:186" ht="15.75" customHeight="1" outlineLevel="1">
      <c r="A20" s="70"/>
      <c r="B20" s="71" t="s">
        <v>62</v>
      </c>
      <c r="C20" s="72"/>
      <c r="D20" s="73"/>
      <c r="E20" s="74">
        <v>44648</v>
      </c>
      <c r="F20" s="75">
        <v>44649</v>
      </c>
      <c r="G20" s="76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  <c r="EQ20" s="77"/>
      <c r="ER20" s="77"/>
      <c r="ES20" s="77"/>
      <c r="ET20" s="77"/>
      <c r="EU20" s="77"/>
      <c r="EV20" s="77"/>
      <c r="EW20" s="77"/>
      <c r="EX20" s="77"/>
      <c r="EY20" s="77"/>
      <c r="EZ20" s="77"/>
      <c r="FA20" s="77"/>
      <c r="FB20" s="77"/>
      <c r="FC20" s="77"/>
      <c r="FD20" s="77"/>
      <c r="FE20" s="77"/>
      <c r="FF20" s="77"/>
      <c r="FG20" s="77"/>
      <c r="FH20" s="77"/>
      <c r="FI20" s="77"/>
      <c r="FJ20" s="77"/>
      <c r="FK20" s="77"/>
      <c r="FL20" s="77"/>
      <c r="FM20" s="77"/>
      <c r="FN20" s="77"/>
      <c r="FO20" s="77"/>
      <c r="FP20" s="77"/>
      <c r="FQ20" s="77"/>
      <c r="FR20" s="77"/>
      <c r="FS20" s="77"/>
      <c r="FT20" s="77"/>
      <c r="FU20" s="77"/>
      <c r="FV20" s="77"/>
      <c r="FW20" s="77"/>
      <c r="FX20" s="77"/>
      <c r="FY20" s="77"/>
      <c r="FZ20" s="77"/>
      <c r="GA20" s="77"/>
      <c r="GB20" s="77"/>
      <c r="GC20" s="77"/>
      <c r="GD20" s="77"/>
    </row>
    <row r="21" spans="1:186" ht="15.75" customHeight="1">
      <c r="A21" s="70">
        <v>6</v>
      </c>
      <c r="B21" s="71" t="s">
        <v>63</v>
      </c>
      <c r="C21" s="78">
        <f t="shared" ref="C21:D21" si="4">SUM(C22:C25)</f>
        <v>25000</v>
      </c>
      <c r="D21" s="79">
        <f t="shared" si="4"/>
        <v>25000</v>
      </c>
      <c r="E21" s="80" t="str">
        <f>IFERROR(MIN(DATEVALUE(E22),DATEVALUE(E23),DATEVALUE(E24),DATEVALUE(E25))," ")</f>
        <v xml:space="preserve"> </v>
      </c>
      <c r="F21" s="81" t="str">
        <f>IFERROR(MAX(DATEVALUE(F22),DATEVALUE(F23),DATEVALUE(F24),DATEVALUE(F25))," ")</f>
        <v xml:space="preserve"> </v>
      </c>
      <c r="G21" s="76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</row>
    <row r="22" spans="1:186" ht="15.75" customHeight="1" outlineLevel="1">
      <c r="A22" s="70"/>
      <c r="B22" s="71" t="s">
        <v>64</v>
      </c>
      <c r="C22" s="72"/>
      <c r="D22" s="73"/>
      <c r="E22" s="74">
        <v>44649</v>
      </c>
      <c r="F22" s="75">
        <v>44649</v>
      </c>
      <c r="G22" s="76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</row>
    <row r="23" spans="1:186" ht="15.75" customHeight="1" outlineLevel="1">
      <c r="A23" s="70"/>
      <c r="B23" s="71" t="s">
        <v>65</v>
      </c>
      <c r="C23" s="72"/>
      <c r="D23" s="73"/>
      <c r="E23" s="74">
        <v>44649</v>
      </c>
      <c r="F23" s="75">
        <v>44649</v>
      </c>
      <c r="G23" s="76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</row>
    <row r="24" spans="1:186" ht="15.75" customHeight="1" outlineLevel="1">
      <c r="A24" s="70"/>
      <c r="B24" s="71" t="s">
        <v>66</v>
      </c>
      <c r="C24" s="72"/>
      <c r="D24" s="73"/>
      <c r="E24" s="74">
        <v>44650</v>
      </c>
      <c r="F24" s="75">
        <v>44650</v>
      </c>
      <c r="G24" s="76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77"/>
      <c r="FE24" s="77"/>
      <c r="FF24" s="77"/>
      <c r="FG24" s="77"/>
      <c r="FH24" s="77"/>
      <c r="FI24" s="77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77"/>
      <c r="FU24" s="77"/>
      <c r="FV24" s="77"/>
      <c r="FW24" s="77"/>
      <c r="FX24" s="77"/>
      <c r="FY24" s="77"/>
      <c r="FZ24" s="77"/>
      <c r="GA24" s="77"/>
      <c r="GB24" s="77"/>
      <c r="GC24" s="77"/>
      <c r="GD24" s="77"/>
    </row>
    <row r="25" spans="1:186" ht="15" customHeight="1" outlineLevel="1">
      <c r="A25" s="70"/>
      <c r="B25" s="71" t="s">
        <v>67</v>
      </c>
      <c r="C25" s="72">
        <v>25000</v>
      </c>
      <c r="D25" s="73">
        <v>25000</v>
      </c>
      <c r="E25" s="74">
        <v>44651</v>
      </c>
      <c r="F25" s="75">
        <v>44651</v>
      </c>
      <c r="G25" s="76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</row>
    <row r="26" spans="1:186" ht="15" customHeight="1">
      <c r="A26" s="70">
        <v>7</v>
      </c>
      <c r="B26" s="71" t="s">
        <v>68</v>
      </c>
      <c r="C26" s="78">
        <f t="shared" ref="C26:D26" si="5">SUM(C27:C32)</f>
        <v>1855000</v>
      </c>
      <c r="D26" s="79">
        <f t="shared" si="5"/>
        <v>1855000</v>
      </c>
      <c r="E26" s="80" t="str">
        <f>IFERROR(MIN(DATEVALUE(E27),DATEVALUE(E28),DATEVALUE(E29),DATEVALUE(E30),DATEVALUE(E31),DATEVALUE(E32))," ")</f>
        <v xml:space="preserve"> </v>
      </c>
      <c r="F26" s="81" t="str">
        <f>IFERROR(MAX(DATEVALUE(F27),DATEVALUE(F28),DATEVALUE(F29),DATEVALUE(F30),DATEVALUE(F31),DATEVALUE(F32))," ")</f>
        <v xml:space="preserve"> </v>
      </c>
      <c r="G26" s="76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</row>
    <row r="27" spans="1:186" ht="15.75" customHeight="1" outlineLevel="1">
      <c r="A27" s="70"/>
      <c r="B27" s="71" t="s">
        <v>69</v>
      </c>
      <c r="C27" s="72">
        <v>70000</v>
      </c>
      <c r="D27" s="73">
        <v>70000</v>
      </c>
      <c r="E27" s="74">
        <v>44652</v>
      </c>
      <c r="F27" s="75">
        <v>44656</v>
      </c>
      <c r="G27" s="76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</row>
    <row r="28" spans="1:186" ht="15.75" customHeight="1" outlineLevel="1">
      <c r="A28" s="70"/>
      <c r="B28" s="71" t="s">
        <v>70</v>
      </c>
      <c r="C28" s="72">
        <v>1050000</v>
      </c>
      <c r="D28" s="73">
        <v>1050000</v>
      </c>
      <c r="E28" s="74">
        <v>44657</v>
      </c>
      <c r="F28" s="75">
        <v>44667</v>
      </c>
      <c r="G28" s="76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</row>
    <row r="29" spans="1:186" ht="15.75" customHeight="1" outlineLevel="1">
      <c r="A29" s="70"/>
      <c r="B29" s="71" t="s">
        <v>71</v>
      </c>
      <c r="C29" s="72">
        <v>200000</v>
      </c>
      <c r="D29" s="73">
        <v>200000</v>
      </c>
      <c r="E29" s="74">
        <v>44668</v>
      </c>
      <c r="F29" s="75">
        <v>44669</v>
      </c>
      <c r="G29" s="76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77"/>
      <c r="FG29" s="77"/>
      <c r="FH29" s="77"/>
      <c r="FI29" s="77"/>
      <c r="FJ29" s="77"/>
      <c r="FK29" s="77"/>
      <c r="FL29" s="77"/>
      <c r="FM29" s="77"/>
      <c r="FN29" s="77"/>
      <c r="FO29" s="77"/>
      <c r="FP29" s="77"/>
      <c r="FQ29" s="77"/>
      <c r="FR29" s="77"/>
      <c r="FS29" s="77"/>
      <c r="FT29" s="77"/>
      <c r="FU29" s="77"/>
      <c r="FV29" s="77"/>
      <c r="FW29" s="77"/>
      <c r="FX29" s="77"/>
      <c r="FY29" s="77"/>
      <c r="FZ29" s="77"/>
      <c r="GA29" s="77"/>
      <c r="GB29" s="77"/>
      <c r="GC29" s="77"/>
      <c r="GD29" s="77"/>
    </row>
    <row r="30" spans="1:186" ht="15.75" customHeight="1" outlineLevel="1">
      <c r="A30" s="70"/>
      <c r="B30" s="71" t="s">
        <v>72</v>
      </c>
      <c r="C30" s="72">
        <v>100000</v>
      </c>
      <c r="D30" s="73">
        <v>100000</v>
      </c>
      <c r="E30" s="74">
        <v>44670</v>
      </c>
      <c r="F30" s="75">
        <v>44613</v>
      </c>
      <c r="G30" s="76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  <c r="FR30" s="77"/>
      <c r="FS30" s="77"/>
      <c r="FT30" s="77"/>
      <c r="FU30" s="77"/>
      <c r="FV30" s="77"/>
      <c r="FW30" s="77"/>
      <c r="FX30" s="77"/>
      <c r="FY30" s="77"/>
      <c r="FZ30" s="77"/>
      <c r="GA30" s="77"/>
      <c r="GB30" s="77"/>
      <c r="GC30" s="77"/>
      <c r="GD30" s="77"/>
    </row>
    <row r="31" spans="1:186" ht="15.75" customHeight="1" outlineLevel="1">
      <c r="A31" s="70"/>
      <c r="B31" s="71" t="s">
        <v>73</v>
      </c>
      <c r="C31" s="72">
        <v>135000</v>
      </c>
      <c r="D31" s="73">
        <v>135000</v>
      </c>
      <c r="E31" s="74">
        <v>44672</v>
      </c>
      <c r="F31" s="75">
        <v>44672</v>
      </c>
      <c r="G31" s="76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  <c r="FP31" s="77"/>
      <c r="FQ31" s="77"/>
      <c r="FR31" s="77"/>
      <c r="FS31" s="77"/>
      <c r="FT31" s="77"/>
      <c r="FU31" s="77"/>
      <c r="FV31" s="77"/>
      <c r="FW31" s="77"/>
      <c r="FX31" s="77"/>
      <c r="FY31" s="77"/>
      <c r="FZ31" s="77"/>
      <c r="GA31" s="77"/>
      <c r="GB31" s="77"/>
      <c r="GC31" s="77"/>
      <c r="GD31" s="77"/>
    </row>
    <row r="32" spans="1:186" ht="15.75" customHeight="1" outlineLevel="1">
      <c r="A32" s="70"/>
      <c r="B32" s="71" t="s">
        <v>74</v>
      </c>
      <c r="C32" s="72">
        <v>300000</v>
      </c>
      <c r="D32" s="73">
        <v>300000</v>
      </c>
      <c r="E32" s="74">
        <v>44673</v>
      </c>
      <c r="F32" s="75">
        <v>44686</v>
      </c>
      <c r="G32" s="76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  <c r="EO32" s="77"/>
      <c r="EP32" s="77"/>
      <c r="EQ32" s="77"/>
      <c r="ER32" s="77"/>
      <c r="ES32" s="77"/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7"/>
      <c r="FE32" s="77"/>
      <c r="FF32" s="77"/>
      <c r="FG32" s="77"/>
      <c r="FH32" s="77"/>
      <c r="FI32" s="77"/>
      <c r="FJ32" s="77"/>
      <c r="FK32" s="77"/>
      <c r="FL32" s="77"/>
      <c r="FM32" s="77"/>
      <c r="FN32" s="77"/>
      <c r="FO32" s="77"/>
      <c r="FP32" s="77"/>
      <c r="FQ32" s="77"/>
      <c r="FR32" s="77"/>
      <c r="FS32" s="77"/>
      <c r="FT32" s="77"/>
      <c r="FU32" s="77"/>
      <c r="FV32" s="77"/>
      <c r="FW32" s="77"/>
      <c r="FX32" s="77"/>
      <c r="FY32" s="77"/>
      <c r="FZ32" s="77"/>
      <c r="GA32" s="77"/>
      <c r="GB32" s="77"/>
      <c r="GC32" s="77"/>
      <c r="GD32" s="77"/>
    </row>
    <row r="33" spans="1:186" ht="15.75" customHeight="1">
      <c r="A33" s="70">
        <v>8</v>
      </c>
      <c r="B33" s="71" t="s">
        <v>75</v>
      </c>
      <c r="C33" s="78">
        <f t="shared" ref="C33:D33" si="6">SUM(C34:C35)</f>
        <v>95000</v>
      </c>
      <c r="D33" s="79">
        <f t="shared" si="6"/>
        <v>95000</v>
      </c>
      <c r="E33" s="80" t="str">
        <f>IFERROR(MIN(DATEVALUE(E34),DATEVALUE(E35))," ")</f>
        <v xml:space="preserve"> </v>
      </c>
      <c r="F33" s="81" t="str">
        <f>IFERROR(MAX(DATEVALUE(F34),DATEVALUE(F35))," ")</f>
        <v xml:space="preserve"> </v>
      </c>
      <c r="G33" s="76"/>
      <c r="H33" s="77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</row>
    <row r="34" spans="1:186" ht="15.75" customHeight="1" outlineLevel="1">
      <c r="A34" s="70"/>
      <c r="B34" s="71" t="s">
        <v>76</v>
      </c>
      <c r="C34" s="72">
        <v>60000</v>
      </c>
      <c r="D34" s="73">
        <v>60000</v>
      </c>
      <c r="E34" s="74">
        <v>44670</v>
      </c>
      <c r="F34" s="75">
        <v>44670</v>
      </c>
      <c r="G34" s="76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</row>
    <row r="35" spans="1:186" ht="15.75" customHeight="1" outlineLevel="1">
      <c r="A35" s="70"/>
      <c r="B35" s="71" t="s">
        <v>77</v>
      </c>
      <c r="C35" s="72">
        <v>35000</v>
      </c>
      <c r="D35" s="73">
        <v>35000</v>
      </c>
      <c r="E35" s="74">
        <v>44670</v>
      </c>
      <c r="F35" s="75">
        <v>44670</v>
      </c>
      <c r="G35" s="76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</row>
    <row r="36" spans="1:186" ht="15.75" customHeight="1">
      <c r="A36" s="70">
        <v>9</v>
      </c>
      <c r="B36" s="71" t="s">
        <v>78</v>
      </c>
      <c r="C36" s="78">
        <f t="shared" ref="C36:D36" si="7">SUM(C37:C39)</f>
        <v>110000</v>
      </c>
      <c r="D36" s="79">
        <f t="shared" si="7"/>
        <v>110000</v>
      </c>
      <c r="E36" s="80" t="str">
        <f>IFERROR(MIN(DATEVALUE(E37),DATEVALUE(E38),DATEVALUE(E39))," ")</f>
        <v xml:space="preserve"> </v>
      </c>
      <c r="F36" s="81" t="str">
        <f>IFERROR(MAX(DATEVALUE(F37),DATEVALUE(F38),DATEVALUE(F39))," ")</f>
        <v xml:space="preserve"> </v>
      </c>
      <c r="G36" s="76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7"/>
      <c r="FC36" s="77"/>
      <c r="FD36" s="77"/>
      <c r="FE36" s="77"/>
      <c r="FF36" s="77"/>
      <c r="FG36" s="77"/>
      <c r="FH36" s="77"/>
      <c r="FI36" s="77"/>
      <c r="FJ36" s="77"/>
      <c r="FK36" s="77"/>
      <c r="FL36" s="77"/>
      <c r="FM36" s="77"/>
      <c r="FN36" s="77"/>
      <c r="FO36" s="77"/>
      <c r="FP36" s="77"/>
      <c r="FQ36" s="77"/>
      <c r="FR36" s="77"/>
      <c r="FS36" s="77"/>
      <c r="FT36" s="77"/>
      <c r="FU36" s="77"/>
      <c r="FV36" s="77"/>
      <c r="FW36" s="77"/>
      <c r="FX36" s="77"/>
      <c r="FY36" s="77"/>
      <c r="FZ36" s="77"/>
      <c r="GA36" s="77"/>
      <c r="GB36" s="77"/>
      <c r="GC36" s="77"/>
      <c r="GD36" s="77"/>
    </row>
    <row r="37" spans="1:186" ht="15.75" customHeight="1" outlineLevel="1">
      <c r="A37" s="70"/>
      <c r="B37" s="71" t="s">
        <v>79</v>
      </c>
      <c r="C37" s="72">
        <v>80000</v>
      </c>
      <c r="D37" s="73">
        <v>80000</v>
      </c>
      <c r="E37" s="74">
        <v>44670</v>
      </c>
      <c r="F37" s="75">
        <v>44676</v>
      </c>
      <c r="G37" s="76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77"/>
      <c r="FD37" s="77"/>
      <c r="FE37" s="77"/>
      <c r="FF37" s="77"/>
      <c r="FG37" s="77"/>
      <c r="FH37" s="77"/>
      <c r="FI37" s="77"/>
      <c r="FJ37" s="77"/>
      <c r="FK37" s="77"/>
      <c r="FL37" s="77"/>
      <c r="FM37" s="77"/>
      <c r="FN37" s="77"/>
      <c r="FO37" s="77"/>
      <c r="FP37" s="77"/>
      <c r="FQ37" s="77"/>
      <c r="FR37" s="77"/>
      <c r="FS37" s="77"/>
      <c r="FT37" s="77"/>
      <c r="FU37" s="77"/>
      <c r="FV37" s="77"/>
      <c r="FW37" s="77"/>
      <c r="FX37" s="77"/>
      <c r="FY37" s="77"/>
      <c r="FZ37" s="77"/>
      <c r="GA37" s="77"/>
      <c r="GB37" s="77"/>
      <c r="GC37" s="77"/>
      <c r="GD37" s="77"/>
    </row>
    <row r="38" spans="1:186" ht="15.75" customHeight="1" outlineLevel="1">
      <c r="A38" s="70"/>
      <c r="B38" s="71" t="s">
        <v>80</v>
      </c>
      <c r="C38" s="72">
        <v>30000</v>
      </c>
      <c r="D38" s="73">
        <v>30000</v>
      </c>
      <c r="E38" s="74">
        <v>44671</v>
      </c>
      <c r="F38" s="75">
        <v>44676</v>
      </c>
      <c r="G38" s="76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  <c r="GB38" s="77"/>
      <c r="GC38" s="77"/>
      <c r="GD38" s="77"/>
    </row>
    <row r="39" spans="1:186" ht="15.75" customHeight="1" outlineLevel="1">
      <c r="A39" s="70"/>
      <c r="B39" s="71" t="s">
        <v>81</v>
      </c>
      <c r="C39" s="72">
        <v>0</v>
      </c>
      <c r="D39" s="73">
        <v>0</v>
      </c>
      <c r="E39" s="74">
        <v>44675</v>
      </c>
      <c r="F39" s="75">
        <v>44680</v>
      </c>
      <c r="G39" s="76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  <c r="EO39" s="77"/>
      <c r="EP39" s="77"/>
      <c r="EQ39" s="77"/>
      <c r="ER39" s="77"/>
      <c r="ES39" s="77"/>
      <c r="ET39" s="77"/>
      <c r="EU39" s="77"/>
      <c r="EV39" s="77"/>
      <c r="EW39" s="77"/>
      <c r="EX39" s="77"/>
      <c r="EY39" s="77"/>
      <c r="EZ39" s="77"/>
      <c r="FA39" s="77"/>
      <c r="FB39" s="77"/>
      <c r="FC39" s="77"/>
      <c r="FD39" s="77"/>
      <c r="FE39" s="77"/>
      <c r="FF39" s="77"/>
      <c r="FG39" s="77"/>
      <c r="FH39" s="77"/>
      <c r="FI39" s="77"/>
      <c r="FJ39" s="77"/>
      <c r="FK39" s="77"/>
      <c r="FL39" s="77"/>
      <c r="FM39" s="77"/>
      <c r="FN39" s="77"/>
      <c r="FO39" s="77"/>
      <c r="FP39" s="77"/>
      <c r="FQ39" s="77"/>
      <c r="FR39" s="77"/>
      <c r="FS39" s="77"/>
      <c r="FT39" s="77"/>
      <c r="FU39" s="77"/>
      <c r="FV39" s="77"/>
      <c r="FW39" s="77"/>
      <c r="FX39" s="77"/>
      <c r="FY39" s="77"/>
      <c r="FZ39" s="77"/>
      <c r="GA39" s="77"/>
      <c r="GB39" s="77"/>
      <c r="GC39" s="77"/>
      <c r="GD39" s="77"/>
    </row>
    <row r="40" spans="1:186" ht="15.75" customHeight="1">
      <c r="A40" s="70">
        <v>10</v>
      </c>
      <c r="B40" s="71" t="s">
        <v>82</v>
      </c>
      <c r="C40" s="78">
        <f t="shared" ref="C40:D40" si="8">SUM(C41:C44)</f>
        <v>215550</v>
      </c>
      <c r="D40" s="79">
        <f t="shared" si="8"/>
        <v>215550</v>
      </c>
      <c r="E40" s="80" t="str">
        <f>IFERROR(MIN(DATEVALUE(E41),DATEVALUE(E42),DATEVALUE(E43),DATEVALUE(E44))," ")</f>
        <v xml:space="preserve"> </v>
      </c>
      <c r="F40" s="81" t="str">
        <f>IFERROR(MAX(DATEVALUE(F41),DATEVALUE(F42),DATEVALUE(F43),DATEVALUE(F44))," ")</f>
        <v xml:space="preserve"> </v>
      </c>
      <c r="G40" s="76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7"/>
      <c r="FY40" s="77"/>
      <c r="FZ40" s="77"/>
      <c r="GA40" s="77"/>
      <c r="GB40" s="77"/>
      <c r="GC40" s="77"/>
      <c r="GD40" s="77"/>
    </row>
    <row r="41" spans="1:186" ht="15.75" customHeight="1" outlineLevel="1">
      <c r="A41" s="70"/>
      <c r="B41" s="71" t="s">
        <v>83</v>
      </c>
      <c r="C41" s="72">
        <v>550</v>
      </c>
      <c r="D41" s="73">
        <v>550</v>
      </c>
      <c r="E41" s="74">
        <v>44760</v>
      </c>
      <c r="F41" s="75">
        <v>44763</v>
      </c>
      <c r="G41" s="76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  <c r="ES41" s="77"/>
      <c r="ET41" s="77"/>
      <c r="EU41" s="77"/>
      <c r="EV41" s="77"/>
      <c r="EW41" s="77"/>
      <c r="EX41" s="77"/>
      <c r="EY41" s="77"/>
      <c r="EZ41" s="77"/>
      <c r="FA41" s="77"/>
      <c r="FB41" s="77"/>
      <c r="FC41" s="77"/>
      <c r="FD41" s="77"/>
      <c r="FE41" s="77"/>
      <c r="FF41" s="77"/>
      <c r="FG41" s="77"/>
      <c r="FH41" s="77"/>
      <c r="FI41" s="77"/>
      <c r="FJ41" s="77"/>
      <c r="FK41" s="77"/>
      <c r="FL41" s="77"/>
      <c r="FM41" s="77"/>
      <c r="FN41" s="77"/>
      <c r="FO41" s="77"/>
      <c r="FP41" s="77"/>
      <c r="FQ41" s="77"/>
      <c r="FR41" s="77"/>
      <c r="FS41" s="77"/>
      <c r="FT41" s="77"/>
      <c r="FU41" s="77"/>
      <c r="FV41" s="77"/>
      <c r="FW41" s="77"/>
      <c r="FX41" s="77"/>
      <c r="FY41" s="77"/>
      <c r="FZ41" s="77"/>
      <c r="GA41" s="77"/>
      <c r="GB41" s="77"/>
      <c r="GC41" s="77"/>
      <c r="GD41" s="77"/>
    </row>
    <row r="42" spans="1:186" ht="15.75" customHeight="1" outlineLevel="1">
      <c r="A42" s="70"/>
      <c r="B42" s="71" t="s">
        <v>84</v>
      </c>
      <c r="C42" s="72">
        <v>65000</v>
      </c>
      <c r="D42" s="73">
        <v>65000</v>
      </c>
      <c r="E42" s="74">
        <v>44764</v>
      </c>
      <c r="F42" s="75">
        <v>44769</v>
      </c>
      <c r="G42" s="76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  <c r="EO42" s="77"/>
      <c r="EP42" s="77"/>
      <c r="EQ42" s="77"/>
      <c r="ER42" s="77"/>
      <c r="ES42" s="77"/>
      <c r="ET42" s="77"/>
      <c r="EU42" s="77"/>
      <c r="EV42" s="77"/>
      <c r="EW42" s="77"/>
      <c r="EX42" s="77"/>
      <c r="EY42" s="77"/>
      <c r="EZ42" s="77"/>
      <c r="FA42" s="77"/>
      <c r="FB42" s="77"/>
      <c r="FC42" s="77"/>
      <c r="FD42" s="77"/>
      <c r="FE42" s="77"/>
      <c r="FF42" s="77"/>
      <c r="FG42" s="77"/>
      <c r="FH42" s="77"/>
      <c r="FI42" s="77"/>
      <c r="FJ42" s="77"/>
      <c r="FK42" s="77"/>
      <c r="FL42" s="77"/>
      <c r="FM42" s="77"/>
      <c r="FN42" s="77"/>
      <c r="FO42" s="77"/>
      <c r="FP42" s="77"/>
      <c r="FQ42" s="77"/>
      <c r="FR42" s="77"/>
      <c r="FS42" s="77"/>
      <c r="FT42" s="77"/>
      <c r="FU42" s="77"/>
      <c r="FV42" s="77"/>
      <c r="FW42" s="77"/>
      <c r="FX42" s="77"/>
      <c r="FY42" s="77"/>
      <c r="FZ42" s="77"/>
      <c r="GA42" s="77"/>
      <c r="GB42" s="77"/>
      <c r="GC42" s="77"/>
      <c r="GD42" s="77"/>
    </row>
    <row r="43" spans="1:186" ht="15.75" customHeight="1" outlineLevel="1">
      <c r="A43" s="70"/>
      <c r="B43" s="71" t="s">
        <v>85</v>
      </c>
      <c r="C43" s="72">
        <v>150000</v>
      </c>
      <c r="D43" s="73">
        <v>150000</v>
      </c>
      <c r="E43" s="74">
        <v>44760</v>
      </c>
      <c r="F43" s="75">
        <v>44763</v>
      </c>
      <c r="G43" s="76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  <c r="EU43" s="77"/>
      <c r="EV43" s="77"/>
      <c r="EW43" s="77"/>
      <c r="EX43" s="77"/>
      <c r="EY43" s="77"/>
      <c r="EZ43" s="77"/>
      <c r="FA43" s="77"/>
      <c r="FB43" s="77"/>
      <c r="FC43" s="77"/>
      <c r="FD43" s="77"/>
      <c r="FE43" s="77"/>
      <c r="FF43" s="77"/>
      <c r="FG43" s="77"/>
      <c r="FH43" s="77"/>
      <c r="FI43" s="77"/>
      <c r="FJ43" s="77"/>
      <c r="FK43" s="77"/>
      <c r="FL43" s="77"/>
      <c r="FM43" s="77"/>
      <c r="FN43" s="77"/>
      <c r="FO43" s="77"/>
      <c r="FP43" s="77"/>
      <c r="FQ43" s="77"/>
      <c r="FR43" s="77"/>
      <c r="FS43" s="77"/>
      <c r="FT43" s="77"/>
      <c r="FU43" s="77"/>
      <c r="FV43" s="77"/>
      <c r="FW43" s="77"/>
      <c r="FX43" s="77"/>
      <c r="FY43" s="77"/>
      <c r="FZ43" s="77"/>
      <c r="GA43" s="77"/>
      <c r="GB43" s="77"/>
      <c r="GC43" s="77"/>
      <c r="GD43" s="77"/>
    </row>
    <row r="44" spans="1:186" ht="15.75" customHeight="1" outlineLevel="1">
      <c r="A44" s="70"/>
      <c r="B44" s="71" t="s">
        <v>86</v>
      </c>
      <c r="C44" s="72">
        <v>0</v>
      </c>
      <c r="D44" s="73">
        <v>0</v>
      </c>
      <c r="E44" s="74">
        <v>44764</v>
      </c>
      <c r="F44" s="75">
        <v>44769</v>
      </c>
      <c r="G44" s="76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  <c r="EU44" s="77"/>
      <c r="EV44" s="77"/>
      <c r="EW44" s="77"/>
      <c r="EX44" s="77"/>
      <c r="EY44" s="77"/>
      <c r="EZ44" s="77"/>
      <c r="FA44" s="77"/>
      <c r="FB44" s="77"/>
      <c r="FC44" s="77"/>
      <c r="FD44" s="77"/>
      <c r="FE44" s="77"/>
      <c r="FF44" s="77"/>
      <c r="FG44" s="77"/>
      <c r="FH44" s="77"/>
      <c r="FI44" s="77"/>
      <c r="FJ44" s="77"/>
      <c r="FK44" s="77"/>
      <c r="FL44" s="77"/>
      <c r="FM44" s="77"/>
      <c r="FN44" s="77"/>
      <c r="FO44" s="77"/>
      <c r="FP44" s="77"/>
      <c r="FQ44" s="77"/>
      <c r="FR44" s="77"/>
      <c r="FS44" s="77"/>
      <c r="FT44" s="77"/>
      <c r="FU44" s="77"/>
      <c r="FV44" s="77"/>
      <c r="FW44" s="77"/>
      <c r="FX44" s="77"/>
      <c r="FY44" s="77"/>
      <c r="FZ44" s="77"/>
      <c r="GA44" s="77"/>
      <c r="GB44" s="77"/>
      <c r="GC44" s="77"/>
      <c r="GD44" s="77"/>
    </row>
    <row r="45" spans="1:186" ht="15.75" customHeight="1">
      <c r="A45" s="70">
        <v>11</v>
      </c>
      <c r="B45" s="71" t="s">
        <v>87</v>
      </c>
      <c r="C45" s="72">
        <v>70000</v>
      </c>
      <c r="D45" s="73">
        <v>70000</v>
      </c>
      <c r="E45" s="74">
        <v>44770</v>
      </c>
      <c r="F45" s="75">
        <v>44771</v>
      </c>
      <c r="G45" s="76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  <c r="EU45" s="77"/>
      <c r="EV45" s="77"/>
      <c r="EW45" s="77"/>
      <c r="EX45" s="77"/>
      <c r="EY45" s="77"/>
      <c r="EZ45" s="77"/>
      <c r="FA45" s="77"/>
      <c r="FB45" s="77"/>
      <c r="FC45" s="77"/>
      <c r="FD45" s="77"/>
      <c r="FE45" s="77"/>
      <c r="FF45" s="77"/>
      <c r="FG45" s="77"/>
      <c r="FH45" s="77"/>
      <c r="FI45" s="77"/>
      <c r="FJ45" s="77"/>
      <c r="FK45" s="77"/>
      <c r="FL45" s="77"/>
      <c r="FM45" s="77"/>
      <c r="FN45" s="77"/>
      <c r="FO45" s="77"/>
      <c r="FP45" s="77"/>
      <c r="FQ45" s="77"/>
      <c r="FR45" s="77"/>
      <c r="FS45" s="77"/>
      <c r="FT45" s="77"/>
      <c r="FU45" s="77"/>
      <c r="FV45" s="77"/>
      <c r="FW45" s="77"/>
      <c r="FX45" s="77"/>
      <c r="FY45" s="77"/>
      <c r="FZ45" s="77"/>
      <c r="GA45" s="77"/>
      <c r="GB45" s="77"/>
      <c r="GC45" s="77"/>
      <c r="GD45" s="77"/>
    </row>
    <row r="46" spans="1:186" ht="15.75" customHeight="1">
      <c r="A46" s="70">
        <v>12</v>
      </c>
      <c r="B46" s="71" t="s">
        <v>88</v>
      </c>
      <c r="C46" s="82">
        <f t="shared" ref="C46:D46" si="9">SUM(C47:C49)</f>
        <v>110000</v>
      </c>
      <c r="D46" s="83">
        <f t="shared" si="9"/>
        <v>110000</v>
      </c>
      <c r="E46" s="80" t="str">
        <f>IFERROR(MIN(DATEVALUE(E47),DATEVALUE(E48),DATEVALUE(E49))," ")</f>
        <v xml:space="preserve"> </v>
      </c>
      <c r="F46" s="81" t="str">
        <f>IFERROR(MAX(DATEVALUE(F47),DATEVALUE(F48),DATEVALUE(F49))," ")</f>
        <v xml:space="preserve"> </v>
      </c>
      <c r="G46" s="76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  <c r="EO46" s="77"/>
      <c r="EP46" s="77"/>
      <c r="EQ46" s="77"/>
      <c r="ER46" s="77"/>
      <c r="ES46" s="77"/>
      <c r="ET46" s="77"/>
      <c r="EU46" s="77"/>
      <c r="EV46" s="77"/>
      <c r="EW46" s="77"/>
      <c r="EX46" s="77"/>
      <c r="EY46" s="77"/>
      <c r="EZ46" s="77"/>
      <c r="FA46" s="77"/>
      <c r="FB46" s="77"/>
      <c r="FC46" s="77"/>
      <c r="FD46" s="77"/>
      <c r="FE46" s="77"/>
      <c r="FF46" s="77"/>
      <c r="FG46" s="77"/>
      <c r="FH46" s="77"/>
      <c r="FI46" s="77"/>
      <c r="FJ46" s="77"/>
      <c r="FK46" s="77"/>
      <c r="FL46" s="77"/>
      <c r="FM46" s="77"/>
      <c r="FN46" s="77"/>
      <c r="FO46" s="77"/>
      <c r="FP46" s="77"/>
      <c r="FQ46" s="77"/>
      <c r="FR46" s="77"/>
      <c r="FS46" s="77"/>
      <c r="FT46" s="77"/>
      <c r="FU46" s="77"/>
      <c r="FV46" s="77"/>
      <c r="FW46" s="77"/>
      <c r="FX46" s="77"/>
      <c r="FY46" s="77"/>
      <c r="FZ46" s="77"/>
      <c r="GA46" s="77"/>
      <c r="GB46" s="77"/>
      <c r="GC46" s="77"/>
      <c r="GD46" s="77"/>
    </row>
    <row r="47" spans="1:186" ht="15.75" customHeight="1" outlineLevel="1">
      <c r="B47" s="84" t="s">
        <v>89</v>
      </c>
      <c r="C47" s="72">
        <v>30000</v>
      </c>
      <c r="D47" s="73">
        <v>30000</v>
      </c>
      <c r="E47" s="74">
        <v>44764</v>
      </c>
      <c r="F47" s="75">
        <v>44771</v>
      </c>
      <c r="G47" s="76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  <c r="EO47" s="77"/>
      <c r="EP47" s="77"/>
      <c r="EQ47" s="77"/>
      <c r="ER47" s="77"/>
      <c r="ES47" s="77"/>
      <c r="ET47" s="77"/>
      <c r="EU47" s="77"/>
      <c r="EV47" s="77"/>
      <c r="EW47" s="77"/>
      <c r="EX47" s="77"/>
      <c r="EY47" s="77"/>
      <c r="EZ47" s="77"/>
      <c r="FA47" s="77"/>
      <c r="FB47" s="77"/>
      <c r="FC47" s="77"/>
      <c r="FD47" s="77"/>
      <c r="FE47" s="77"/>
      <c r="FF47" s="77"/>
      <c r="FG47" s="77"/>
      <c r="FH47" s="77"/>
      <c r="FI47" s="77"/>
      <c r="FJ47" s="77"/>
      <c r="FK47" s="77"/>
      <c r="FL47" s="77"/>
      <c r="FM47" s="77"/>
      <c r="FN47" s="77"/>
      <c r="FO47" s="77"/>
      <c r="FP47" s="77"/>
      <c r="FQ47" s="77"/>
      <c r="FR47" s="77"/>
      <c r="FS47" s="77"/>
      <c r="FT47" s="77"/>
      <c r="FU47" s="77"/>
      <c r="FV47" s="77"/>
      <c r="FW47" s="77"/>
      <c r="FX47" s="77"/>
      <c r="FY47" s="77"/>
      <c r="FZ47" s="77"/>
      <c r="GA47" s="77"/>
      <c r="GB47" s="77"/>
      <c r="GC47" s="77"/>
      <c r="GD47" s="77"/>
    </row>
    <row r="48" spans="1:186" ht="15.75" customHeight="1" outlineLevel="1">
      <c r="B48" s="85" t="s">
        <v>90</v>
      </c>
      <c r="C48" s="72">
        <v>50000</v>
      </c>
      <c r="D48" s="73">
        <v>50000</v>
      </c>
      <c r="E48" s="74">
        <v>44771</v>
      </c>
      <c r="F48" s="75">
        <v>44778</v>
      </c>
      <c r="G48" s="76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  <c r="EO48" s="77"/>
      <c r="EP48" s="77"/>
      <c r="EQ48" s="77"/>
      <c r="ER48" s="77"/>
      <c r="ES48" s="77"/>
      <c r="ET48" s="77"/>
      <c r="EU48" s="77"/>
      <c r="EV48" s="77"/>
      <c r="EW48" s="77"/>
      <c r="EX48" s="77"/>
      <c r="EY48" s="77"/>
      <c r="EZ48" s="77"/>
      <c r="FA48" s="77"/>
      <c r="FB48" s="77"/>
      <c r="FC48" s="77"/>
      <c r="FD48" s="77"/>
      <c r="FE48" s="77"/>
      <c r="FF48" s="77"/>
      <c r="FG48" s="77"/>
      <c r="FH48" s="77"/>
      <c r="FI48" s="77"/>
      <c r="FJ48" s="77"/>
      <c r="FK48" s="77"/>
      <c r="FL48" s="77"/>
      <c r="FM48" s="77"/>
      <c r="FN48" s="77"/>
      <c r="FO48" s="77"/>
      <c r="FP48" s="77"/>
      <c r="FQ48" s="77"/>
      <c r="FR48" s="77"/>
      <c r="FS48" s="77"/>
      <c r="FT48" s="77"/>
      <c r="FU48" s="77"/>
      <c r="FV48" s="77"/>
      <c r="FW48" s="77"/>
      <c r="FX48" s="77"/>
      <c r="FY48" s="77"/>
      <c r="FZ48" s="77"/>
      <c r="GA48" s="77"/>
      <c r="GB48" s="77"/>
      <c r="GC48" s="77"/>
      <c r="GD48" s="77"/>
    </row>
    <row r="49" spans="2:186" ht="15.75" customHeight="1" outlineLevel="1">
      <c r="B49" s="85" t="s">
        <v>91</v>
      </c>
      <c r="C49" s="72">
        <v>30000</v>
      </c>
      <c r="D49" s="73">
        <v>30000</v>
      </c>
      <c r="E49" s="74">
        <v>44778</v>
      </c>
      <c r="F49" s="75">
        <v>44783</v>
      </c>
      <c r="G49" s="76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  <c r="ES49" s="77"/>
      <c r="ET49" s="77"/>
      <c r="EU49" s="77"/>
      <c r="EV49" s="77"/>
      <c r="EW49" s="77"/>
      <c r="EX49" s="77"/>
      <c r="EY49" s="77"/>
      <c r="EZ49" s="77"/>
      <c r="FA49" s="77"/>
      <c r="FB49" s="77"/>
      <c r="FC49" s="77"/>
      <c r="FD49" s="77"/>
      <c r="FE49" s="77"/>
      <c r="FF49" s="77"/>
      <c r="FG49" s="77"/>
      <c r="FH49" s="77"/>
      <c r="FI49" s="77"/>
      <c r="FJ49" s="77"/>
      <c r="FK49" s="77"/>
      <c r="FL49" s="77"/>
      <c r="FM49" s="77"/>
      <c r="FN49" s="77"/>
      <c r="FO49" s="77"/>
      <c r="FP49" s="77"/>
      <c r="FQ49" s="77"/>
      <c r="FR49" s="77"/>
      <c r="FS49" s="77"/>
      <c r="FT49" s="77"/>
      <c r="FU49" s="77"/>
      <c r="FV49" s="77"/>
      <c r="FW49" s="77"/>
      <c r="FX49" s="77"/>
      <c r="FY49" s="77"/>
      <c r="FZ49" s="77"/>
      <c r="GA49" s="77"/>
      <c r="GB49" s="77"/>
      <c r="GC49" s="77"/>
      <c r="GD49" s="77"/>
    </row>
    <row r="50" spans="2:186" ht="15.75" customHeight="1"/>
    <row r="51" spans="2:186" ht="15.75" customHeight="1"/>
    <row r="52" spans="2:186" ht="15.75" customHeight="1"/>
    <row r="53" spans="2:186" ht="15.75" customHeight="1"/>
    <row r="54" spans="2:186" ht="15.75" customHeight="1"/>
    <row r="55" spans="2:186" ht="15.75" customHeight="1"/>
    <row r="56" spans="2:186" ht="15.75" customHeight="1"/>
    <row r="57" spans="2:186" ht="15.75" customHeight="1"/>
    <row r="58" spans="2:186" ht="15.75" customHeight="1"/>
    <row r="59" spans="2:186" ht="15.75" customHeight="1"/>
    <row r="60" spans="2:186" ht="15.75" customHeight="1"/>
    <row r="61" spans="2:186" ht="15.75" customHeight="1"/>
    <row r="62" spans="2:186" ht="15.75" customHeight="1"/>
    <row r="63" spans="2:186" ht="15.75" customHeight="1"/>
    <row r="64" spans="2:18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G2:AG2"/>
  </mergeCells>
  <conditionalFormatting sqref="G7:GD49">
    <cfRule type="notContainsBlanks" dxfId="1" priority="1">
      <formula>LEN(TRIM(G7))&gt;0</formula>
    </cfRule>
  </conditionalFormatting>
  <conditionalFormatting sqref="G7:GD49">
    <cfRule type="expression" dxfId="0" priority="2">
      <formula>AND($E7&lt;=G$6,$F7&gt;=G$6)</formula>
    </cfRule>
  </conditionalFormatting>
  <dataValidations count="1">
    <dataValidation type="custom" allowBlank="1" showDropDown="1" sqref="E4:F4 E7:F49">
      <formula1>OR(NOT(ISERROR(DATEVALUE(E4))), AND(ISNUMBER(E4), LEFT(CELL("format", E4))="D"))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Инвестиционный проект</vt:lpstr>
      <vt:lpstr>Диаграмма Ганта из 2 Модуля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vener</cp:lastModifiedBy>
  <dcterms:modified xsi:type="dcterms:W3CDTF">2022-11-30T20:33:31Z</dcterms:modified>
</cp:coreProperties>
</file>