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3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5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6.xml" ContentType="application/vnd.openxmlformats-officedocument.spreadsheetml.comment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7.xml" ContentType="application/vnd.openxmlformats-officedocument.spreadsheetml.comment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8.xml" ContentType="application/vnd.openxmlformats-officedocument.spreadsheetml.comment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9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10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omments11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12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4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15.xml" ContentType="application/vnd.openxmlformats-officedocument.drawing+xml"/>
  <Override PartName="/xl/ctrlProps/ctrlProp85.xml" ContentType="application/vnd.ms-excel.controlproperti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filterPrivacy="1" codeName="ЭтаКнига" defaultThemeVersion="124226"/>
  <bookViews>
    <workbookView xWindow="240" yWindow="165" windowWidth="14805" windowHeight="7950"/>
  </bookViews>
  <sheets>
    <sheet name="Меню" sheetId="16" r:id="rId1"/>
    <sheet name="Январь" sheetId="1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8" r:id="rId8"/>
    <sheet name="Август" sheetId="9" r:id="rId9"/>
    <sheet name="Сентябрь" sheetId="10" r:id="rId10"/>
    <sheet name="Октябрь" sheetId="11" r:id="rId11"/>
    <sheet name="Ноябрь" sheetId="12" r:id="rId12"/>
    <sheet name="Декабрь" sheetId="13" r:id="rId13"/>
    <sheet name="Динамика за год" sheetId="14" r:id="rId14"/>
    <sheet name="Декомпозиция" sheetId="15" r:id="rId15"/>
    <sheet name="Помощь" sheetId="17" r:id="rId16"/>
  </sheets>
  <calcPr calcId="145621"/>
</workbook>
</file>

<file path=xl/calcChain.xml><?xml version="1.0" encoding="utf-8"?>
<calcChain xmlns="http://schemas.openxmlformats.org/spreadsheetml/2006/main">
  <c r="N13" i="14" l="1"/>
  <c r="N12" i="14"/>
  <c r="M13" i="14"/>
  <c r="M12" i="14"/>
  <c r="L13" i="14"/>
  <c r="L12" i="14"/>
  <c r="K13" i="14"/>
  <c r="K12" i="14"/>
  <c r="J13" i="14"/>
  <c r="J12" i="14"/>
  <c r="I13" i="14"/>
  <c r="I12" i="14"/>
  <c r="H13" i="14"/>
  <c r="H12" i="14"/>
  <c r="G13" i="14"/>
  <c r="G12" i="14"/>
  <c r="F13" i="14"/>
  <c r="F12" i="14"/>
  <c r="E13" i="14"/>
  <c r="E12" i="14"/>
  <c r="D13" i="14"/>
  <c r="D12" i="14"/>
  <c r="C13" i="14"/>
  <c r="C12" i="14"/>
  <c r="H245" i="4" l="1"/>
  <c r="H245" i="3"/>
  <c r="N9" i="14"/>
  <c r="M9" i="14"/>
  <c r="L9" i="14"/>
  <c r="K9" i="14"/>
  <c r="J9" i="14"/>
  <c r="I9" i="14"/>
  <c r="H9" i="14"/>
  <c r="G9" i="14"/>
  <c r="F9" i="14"/>
  <c r="E9" i="14"/>
  <c r="D9" i="14"/>
  <c r="N126" i="13"/>
  <c r="N125" i="13" s="1"/>
  <c r="M126" i="13"/>
  <c r="L126" i="13"/>
  <c r="K126" i="13"/>
  <c r="M125" i="13"/>
  <c r="L125" i="13"/>
  <c r="K125" i="13"/>
  <c r="N126" i="12"/>
  <c r="M126" i="12"/>
  <c r="M125" i="12" s="1"/>
  <c r="L126" i="12"/>
  <c r="L125" i="12" s="1"/>
  <c r="K126" i="12"/>
  <c r="K125" i="12" s="1"/>
  <c r="N125" i="12"/>
  <c r="N126" i="11"/>
  <c r="M126" i="11"/>
  <c r="M125" i="11" s="1"/>
  <c r="L126" i="11"/>
  <c r="K126" i="11"/>
  <c r="N125" i="11"/>
  <c r="L125" i="11"/>
  <c r="K125" i="11"/>
  <c r="N126" i="10"/>
  <c r="M126" i="10"/>
  <c r="M125" i="10" s="1"/>
  <c r="L126" i="10"/>
  <c r="K126" i="10"/>
  <c r="N125" i="10"/>
  <c r="L125" i="10"/>
  <c r="K125" i="10"/>
  <c r="N126" i="9"/>
  <c r="M126" i="9"/>
  <c r="L126" i="9"/>
  <c r="K126" i="9"/>
  <c r="N125" i="9"/>
  <c r="M125" i="9"/>
  <c r="L125" i="9"/>
  <c r="K125" i="9"/>
  <c r="N126" i="8"/>
  <c r="M126" i="8"/>
  <c r="M125" i="8" s="1"/>
  <c r="L126" i="8"/>
  <c r="K126" i="8"/>
  <c r="N125" i="8"/>
  <c r="L125" i="8"/>
  <c r="K125" i="8"/>
  <c r="N126" i="7"/>
  <c r="M126" i="7"/>
  <c r="L126" i="7"/>
  <c r="K126" i="7"/>
  <c r="N125" i="7"/>
  <c r="M125" i="7"/>
  <c r="L125" i="7"/>
  <c r="K125" i="7"/>
  <c r="N126" i="6"/>
  <c r="M126" i="6"/>
  <c r="M125" i="6" s="1"/>
  <c r="L126" i="6"/>
  <c r="K126" i="6"/>
  <c r="N125" i="6"/>
  <c r="L125" i="6"/>
  <c r="K125" i="6"/>
  <c r="N126" i="5"/>
  <c r="M126" i="5"/>
  <c r="M125" i="5" s="1"/>
  <c r="L126" i="5"/>
  <c r="L125" i="5" s="1"/>
  <c r="K126" i="5"/>
  <c r="N125" i="5"/>
  <c r="K125" i="5"/>
  <c r="N126" i="4"/>
  <c r="M126" i="4"/>
  <c r="M125" i="4" s="1"/>
  <c r="L126" i="4"/>
  <c r="K126" i="4"/>
  <c r="N125" i="4"/>
  <c r="L125" i="4"/>
  <c r="K125" i="4"/>
  <c r="N126" i="3"/>
  <c r="M126" i="3"/>
  <c r="M125" i="3" s="1"/>
  <c r="L126" i="3"/>
  <c r="L125" i="3" s="1"/>
  <c r="K126" i="3"/>
  <c r="K125" i="3" s="1"/>
  <c r="N125" i="3"/>
  <c r="L126" i="1"/>
  <c r="L125" i="1" s="1"/>
  <c r="M126" i="1"/>
  <c r="M125" i="1" s="1"/>
  <c r="N126" i="1"/>
  <c r="N125" i="1" s="1"/>
  <c r="K125" i="1"/>
  <c r="K126" i="1"/>
  <c r="G125" i="4"/>
  <c r="H125" i="4"/>
  <c r="D126" i="4"/>
  <c r="D125" i="4" s="1"/>
  <c r="E126" i="4"/>
  <c r="E125" i="4" s="1"/>
  <c r="F126" i="4"/>
  <c r="F125" i="4" s="1"/>
  <c r="G126" i="4"/>
  <c r="H126" i="4"/>
  <c r="D126" i="5"/>
  <c r="D125" i="5" s="1"/>
  <c r="E126" i="5"/>
  <c r="E125" i="5" s="1"/>
  <c r="F126" i="5"/>
  <c r="F125" i="5" s="1"/>
  <c r="G126" i="5"/>
  <c r="G125" i="5" s="1"/>
  <c r="H126" i="5"/>
  <c r="H125" i="5" s="1"/>
  <c r="D125" i="6"/>
  <c r="D126" i="6"/>
  <c r="E126" i="6"/>
  <c r="E125" i="6" s="1"/>
  <c r="F126" i="6"/>
  <c r="F125" i="6" s="1"/>
  <c r="G126" i="6"/>
  <c r="G125" i="6" s="1"/>
  <c r="H126" i="6"/>
  <c r="H125" i="6" s="1"/>
  <c r="D126" i="7"/>
  <c r="D125" i="7" s="1"/>
  <c r="E126" i="7"/>
  <c r="E125" i="7" s="1"/>
  <c r="F126" i="7"/>
  <c r="F125" i="7" s="1"/>
  <c r="G126" i="7"/>
  <c r="G125" i="7" s="1"/>
  <c r="H126" i="7"/>
  <c r="H125" i="7" s="1"/>
  <c r="G125" i="8"/>
  <c r="D126" i="8"/>
  <c r="D125" i="8" s="1"/>
  <c r="E126" i="8"/>
  <c r="E125" i="8" s="1"/>
  <c r="F126" i="8"/>
  <c r="F125" i="8" s="1"/>
  <c r="G126" i="8"/>
  <c r="H126" i="8"/>
  <c r="H125" i="8" s="1"/>
  <c r="D126" i="9"/>
  <c r="D125" i="9" s="1"/>
  <c r="E126" i="9"/>
  <c r="E125" i="9" s="1"/>
  <c r="F126" i="9"/>
  <c r="F125" i="9" s="1"/>
  <c r="G126" i="9"/>
  <c r="G125" i="9" s="1"/>
  <c r="H126" i="9"/>
  <c r="H125" i="9" s="1"/>
  <c r="G125" i="10"/>
  <c r="D126" i="10"/>
  <c r="D125" i="10" s="1"/>
  <c r="E126" i="10"/>
  <c r="E125" i="10" s="1"/>
  <c r="F126" i="10"/>
  <c r="F125" i="10" s="1"/>
  <c r="G126" i="10"/>
  <c r="H126" i="10"/>
  <c r="H125" i="10" s="1"/>
  <c r="D126" i="11"/>
  <c r="D125" i="11" s="1"/>
  <c r="E126" i="11"/>
  <c r="E125" i="11" s="1"/>
  <c r="F126" i="11"/>
  <c r="F125" i="11" s="1"/>
  <c r="G126" i="11"/>
  <c r="G125" i="11" s="1"/>
  <c r="H126" i="11"/>
  <c r="H125" i="11" s="1"/>
  <c r="D126" i="12"/>
  <c r="D125" i="12" s="1"/>
  <c r="E126" i="12"/>
  <c r="E125" i="12" s="1"/>
  <c r="F126" i="12"/>
  <c r="F125" i="12" s="1"/>
  <c r="G126" i="12"/>
  <c r="G125" i="12" s="1"/>
  <c r="H126" i="12"/>
  <c r="H125" i="12" s="1"/>
  <c r="D126" i="13"/>
  <c r="D125" i="13" s="1"/>
  <c r="E126" i="13"/>
  <c r="E125" i="13" s="1"/>
  <c r="F126" i="13"/>
  <c r="F125" i="13" s="1"/>
  <c r="G126" i="13"/>
  <c r="G125" i="13" s="1"/>
  <c r="H126" i="13"/>
  <c r="H125" i="13" s="1"/>
  <c r="C126" i="13"/>
  <c r="C125" i="13" s="1"/>
  <c r="C126" i="12"/>
  <c r="C125" i="12" s="1"/>
  <c r="C126" i="11"/>
  <c r="C125" i="11" s="1"/>
  <c r="C126" i="10"/>
  <c r="C125" i="10" s="1"/>
  <c r="C126" i="9"/>
  <c r="C125" i="9" s="1"/>
  <c r="C126" i="8"/>
  <c r="C125" i="8" s="1"/>
  <c r="C126" i="7"/>
  <c r="C125" i="7" s="1"/>
  <c r="C126" i="6"/>
  <c r="C125" i="6" s="1"/>
  <c r="C126" i="5"/>
  <c r="C125" i="5" s="1"/>
  <c r="C126" i="4"/>
  <c r="C125" i="4" s="1"/>
  <c r="D126" i="3"/>
  <c r="D125" i="3" s="1"/>
  <c r="E126" i="3"/>
  <c r="E125" i="3" s="1"/>
  <c r="F126" i="3"/>
  <c r="F125" i="3" s="1"/>
  <c r="G126" i="3"/>
  <c r="G125" i="3" s="1"/>
  <c r="H126" i="3"/>
  <c r="H125" i="3" s="1"/>
  <c r="C126" i="3"/>
  <c r="C125" i="3" s="1"/>
  <c r="D125" i="1"/>
  <c r="E125" i="1"/>
  <c r="F125" i="1"/>
  <c r="G125" i="1"/>
  <c r="H125" i="1"/>
  <c r="D126" i="1"/>
  <c r="E126" i="1"/>
  <c r="F126" i="1"/>
  <c r="G126" i="1"/>
  <c r="H126" i="1"/>
  <c r="M245" i="13" l="1"/>
  <c r="M245" i="12"/>
  <c r="M245" i="11"/>
  <c r="M245" i="10"/>
  <c r="M245" i="9"/>
  <c r="M245" i="8"/>
  <c r="M245" i="7"/>
  <c r="M245" i="6"/>
  <c r="M245" i="5"/>
  <c r="M245" i="4"/>
  <c r="M245" i="3"/>
  <c r="N21" i="14"/>
  <c r="N20" i="14"/>
  <c r="N19" i="14"/>
  <c r="N11" i="14"/>
  <c r="N10" i="14"/>
  <c r="N8" i="14"/>
  <c r="M21" i="14"/>
  <c r="M20" i="14"/>
  <c r="M19" i="14"/>
  <c r="M11" i="14"/>
  <c r="M10" i="14"/>
  <c r="M8" i="14"/>
  <c r="L21" i="14"/>
  <c r="L20" i="14"/>
  <c r="L19" i="14"/>
  <c r="L11" i="14"/>
  <c r="L10" i="14"/>
  <c r="L8" i="14"/>
  <c r="K21" i="14"/>
  <c r="K20" i="14"/>
  <c r="K19" i="14"/>
  <c r="K11" i="14"/>
  <c r="K10" i="14"/>
  <c r="K8" i="14"/>
  <c r="J21" i="14"/>
  <c r="J20" i="14"/>
  <c r="J19" i="14"/>
  <c r="J11" i="14"/>
  <c r="J10" i="14"/>
  <c r="J8" i="14"/>
  <c r="I21" i="14"/>
  <c r="I20" i="14"/>
  <c r="I19" i="14"/>
  <c r="I11" i="14"/>
  <c r="I10" i="14"/>
  <c r="I8" i="14"/>
  <c r="H21" i="14"/>
  <c r="H20" i="14"/>
  <c r="H19" i="14"/>
  <c r="H11" i="14"/>
  <c r="H10" i="14"/>
  <c r="H8" i="14"/>
  <c r="G21" i="14"/>
  <c r="G20" i="14"/>
  <c r="G19" i="14"/>
  <c r="G11" i="14"/>
  <c r="G10" i="14"/>
  <c r="G8" i="14"/>
  <c r="F21" i="14"/>
  <c r="F20" i="14"/>
  <c r="F19" i="14"/>
  <c r="F11" i="14"/>
  <c r="F10" i="14"/>
  <c r="F8" i="14"/>
  <c r="E21" i="14"/>
  <c r="E20" i="14"/>
  <c r="E19" i="14"/>
  <c r="E11" i="14"/>
  <c r="E10" i="14"/>
  <c r="E8" i="14"/>
  <c r="D21" i="14"/>
  <c r="D20" i="14"/>
  <c r="D19" i="14"/>
  <c r="D11" i="14"/>
  <c r="D10" i="14"/>
  <c r="D8" i="14"/>
  <c r="C21" i="14"/>
  <c r="C20" i="14"/>
  <c r="C9" i="14"/>
  <c r="C8" i="14"/>
  <c r="C219" i="13" l="1"/>
  <c r="C218" i="13"/>
  <c r="C213" i="13"/>
  <c r="C212" i="13"/>
  <c r="B207" i="13"/>
  <c r="C200" i="13"/>
  <c r="G10" i="15"/>
  <c r="K10" i="15" s="1"/>
  <c r="O10" i="15" s="1"/>
  <c r="S10" i="15" s="1"/>
  <c r="AA10" i="15" l="1"/>
  <c r="W10" i="15"/>
  <c r="N105" i="14"/>
  <c r="N14" i="14" l="1"/>
  <c r="D245" i="13" l="1"/>
  <c r="C199" i="13"/>
  <c r="B199" i="13"/>
  <c r="C198" i="13"/>
  <c r="B198" i="13"/>
  <c r="C197" i="13"/>
  <c r="B197" i="13"/>
  <c r="C196" i="13"/>
  <c r="B196" i="13"/>
  <c r="C195" i="13"/>
  <c r="B195" i="13"/>
  <c r="C194" i="13"/>
  <c r="B194" i="13"/>
  <c r="C165" i="13"/>
  <c r="B163" i="13"/>
  <c r="B160" i="13"/>
  <c r="B159" i="13"/>
  <c r="K147" i="13"/>
  <c r="I147" i="13"/>
  <c r="N130" i="13"/>
  <c r="M130" i="13"/>
  <c r="L130" i="13"/>
  <c r="C164" i="13" s="1"/>
  <c r="K130" i="13"/>
  <c r="C163" i="13" s="1"/>
  <c r="H130" i="13"/>
  <c r="C162" i="13" s="1"/>
  <c r="G130" i="13"/>
  <c r="F130" i="13"/>
  <c r="E130" i="13"/>
  <c r="D130" i="13"/>
  <c r="C130" i="13"/>
  <c r="C157" i="13" s="1"/>
  <c r="N129" i="13"/>
  <c r="M129" i="13"/>
  <c r="L129" i="13"/>
  <c r="K129" i="13"/>
  <c r="H129" i="13"/>
  <c r="G129" i="13"/>
  <c r="F129" i="13"/>
  <c r="E129" i="13"/>
  <c r="D129" i="13"/>
  <c r="C129" i="13"/>
  <c r="N128" i="13"/>
  <c r="M128" i="13"/>
  <c r="M141" i="13" s="1"/>
  <c r="L128" i="13"/>
  <c r="K128" i="13"/>
  <c r="H128" i="13"/>
  <c r="G128" i="13"/>
  <c r="F128" i="13"/>
  <c r="E128" i="13"/>
  <c r="D128" i="13"/>
  <c r="C128" i="13"/>
  <c r="N127" i="13"/>
  <c r="M127" i="13"/>
  <c r="M138" i="13" s="1"/>
  <c r="L127" i="13"/>
  <c r="K127" i="13"/>
  <c r="H127" i="13"/>
  <c r="G127" i="13"/>
  <c r="F127" i="13"/>
  <c r="E127" i="13"/>
  <c r="E138" i="13" s="1"/>
  <c r="D127" i="13"/>
  <c r="D138" i="13" s="1"/>
  <c r="C127" i="13"/>
  <c r="L137" i="13"/>
  <c r="K137" i="13"/>
  <c r="H137" i="13"/>
  <c r="G134" i="13"/>
  <c r="C137" i="13"/>
  <c r="C136" i="13"/>
  <c r="N124" i="13"/>
  <c r="M124" i="13"/>
  <c r="L124" i="13"/>
  <c r="L132" i="13" s="1"/>
  <c r="K124" i="13"/>
  <c r="H124" i="13"/>
  <c r="G124" i="13"/>
  <c r="F124" i="13"/>
  <c r="E124" i="13"/>
  <c r="D124" i="13"/>
  <c r="D132" i="13" s="1"/>
  <c r="C124" i="13"/>
  <c r="E123" i="13"/>
  <c r="D123" i="13"/>
  <c r="B158" i="13" s="1"/>
  <c r="N122" i="13"/>
  <c r="B166" i="13" s="1"/>
  <c r="M122" i="13"/>
  <c r="B165" i="13" s="1"/>
  <c r="L122" i="13"/>
  <c r="B164" i="13" s="1"/>
  <c r="K122" i="13"/>
  <c r="H122" i="13"/>
  <c r="B162" i="13" s="1"/>
  <c r="G122" i="13"/>
  <c r="B161" i="13" s="1"/>
  <c r="F122" i="13"/>
  <c r="C122" i="13"/>
  <c r="B157" i="13" s="1"/>
  <c r="L117" i="13"/>
  <c r="K117" i="13"/>
  <c r="N112" i="13"/>
  <c r="N111" i="13"/>
  <c r="M111" i="13"/>
  <c r="M112" i="13" s="1"/>
  <c r="L111" i="13"/>
  <c r="L112" i="13" s="1"/>
  <c r="L110" i="13" s="1"/>
  <c r="K111" i="13"/>
  <c r="K112" i="13" s="1"/>
  <c r="I111" i="13"/>
  <c r="H111" i="13"/>
  <c r="H112" i="13" s="1"/>
  <c r="H110" i="13" s="1"/>
  <c r="G111" i="13"/>
  <c r="G112" i="13" s="1"/>
  <c r="G110" i="13" s="1"/>
  <c r="F111" i="13"/>
  <c r="F112" i="13" s="1"/>
  <c r="F110" i="13" s="1"/>
  <c r="E111" i="13"/>
  <c r="E112" i="13" s="1"/>
  <c r="D111" i="13"/>
  <c r="D112" i="13" s="1"/>
  <c r="D110" i="13" s="1"/>
  <c r="C111" i="13"/>
  <c r="C112" i="13" s="1"/>
  <c r="C110" i="13" s="1"/>
  <c r="N110" i="13"/>
  <c r="M110" i="13"/>
  <c r="K110" i="13"/>
  <c r="E110" i="13"/>
  <c r="N109" i="13"/>
  <c r="M109" i="13"/>
  <c r="L109" i="13"/>
  <c r="K109" i="13"/>
  <c r="H109" i="13"/>
  <c r="G109" i="13"/>
  <c r="F109" i="13"/>
  <c r="E109" i="13"/>
  <c r="D109" i="13"/>
  <c r="C109" i="13"/>
  <c r="N108" i="13"/>
  <c r="M108" i="13"/>
  <c r="L108" i="13"/>
  <c r="K108" i="13"/>
  <c r="H108" i="13"/>
  <c r="G108" i="13"/>
  <c r="F108" i="13"/>
  <c r="E108" i="13"/>
  <c r="D108" i="13"/>
  <c r="C108" i="13"/>
  <c r="N107" i="13"/>
  <c r="M107" i="13"/>
  <c r="L107" i="13"/>
  <c r="K107" i="13"/>
  <c r="H107" i="13"/>
  <c r="G107" i="13"/>
  <c r="F107" i="13"/>
  <c r="E107" i="13"/>
  <c r="D107" i="13"/>
  <c r="C107" i="13"/>
  <c r="N106" i="13"/>
  <c r="M106" i="13"/>
  <c r="L106" i="13"/>
  <c r="K106" i="13"/>
  <c r="H106" i="13"/>
  <c r="G106" i="13"/>
  <c r="F106" i="13"/>
  <c r="E106" i="13"/>
  <c r="D106" i="13"/>
  <c r="C106" i="13"/>
  <c r="N105" i="13"/>
  <c r="M105" i="13"/>
  <c r="L105" i="13"/>
  <c r="K105" i="13"/>
  <c r="H105" i="13"/>
  <c r="G105" i="13"/>
  <c r="F105" i="13"/>
  <c r="E105" i="13"/>
  <c r="D105" i="13"/>
  <c r="C105" i="13"/>
  <c r="O104" i="13"/>
  <c r="N104" i="13"/>
  <c r="M104" i="13"/>
  <c r="L104" i="13"/>
  <c r="K104" i="13"/>
  <c r="H104" i="13"/>
  <c r="G104" i="13"/>
  <c r="F104" i="13"/>
  <c r="E104" i="13"/>
  <c r="D104" i="13"/>
  <c r="C104" i="13"/>
  <c r="N103" i="13"/>
  <c r="M103" i="13"/>
  <c r="L103" i="13"/>
  <c r="K103" i="13"/>
  <c r="H103" i="13"/>
  <c r="G103" i="13"/>
  <c r="F103" i="13"/>
  <c r="E103" i="13"/>
  <c r="D103" i="13"/>
  <c r="C103" i="13"/>
  <c r="N102" i="13"/>
  <c r="M102" i="13"/>
  <c r="L102" i="13"/>
  <c r="K102" i="13"/>
  <c r="H102" i="13"/>
  <c r="G102" i="13"/>
  <c r="F102" i="13"/>
  <c r="E102" i="13"/>
  <c r="D102" i="13"/>
  <c r="C102" i="13"/>
  <c r="O100" i="13"/>
  <c r="I100" i="13"/>
  <c r="O99" i="13"/>
  <c r="I99" i="13"/>
  <c r="O98" i="13"/>
  <c r="I98" i="13"/>
  <c r="O97" i="13"/>
  <c r="O108" i="13" s="1"/>
  <c r="I97" i="13"/>
  <c r="I109" i="13" s="1"/>
  <c r="O96" i="13"/>
  <c r="O107" i="13" s="1"/>
  <c r="I96" i="13"/>
  <c r="I104" i="13" s="1"/>
  <c r="O95" i="13"/>
  <c r="O106" i="13" s="1"/>
  <c r="I95" i="13"/>
  <c r="I105" i="13" s="1"/>
  <c r="O94" i="13"/>
  <c r="O102" i="13" s="1"/>
  <c r="I94" i="13"/>
  <c r="I102" i="13" s="1"/>
  <c r="E93" i="13"/>
  <c r="D93" i="13"/>
  <c r="N92" i="13"/>
  <c r="M92" i="13"/>
  <c r="L92" i="13"/>
  <c r="K92" i="13"/>
  <c r="H92" i="13"/>
  <c r="G92" i="13"/>
  <c r="F92" i="13"/>
  <c r="C92" i="13"/>
  <c r="L88" i="13"/>
  <c r="K88" i="13"/>
  <c r="K83" i="13"/>
  <c r="D83" i="13"/>
  <c r="D81" i="13" s="1"/>
  <c r="N82" i="13"/>
  <c r="N83" i="13" s="1"/>
  <c r="N81" i="13" s="1"/>
  <c r="M82" i="13"/>
  <c r="M83" i="13" s="1"/>
  <c r="M81" i="13" s="1"/>
  <c r="L82" i="13"/>
  <c r="L83" i="13" s="1"/>
  <c r="L81" i="13" s="1"/>
  <c r="K82" i="13"/>
  <c r="H82" i="13"/>
  <c r="H83" i="13" s="1"/>
  <c r="H81" i="13" s="1"/>
  <c r="G82" i="13"/>
  <c r="G83" i="13" s="1"/>
  <c r="F82" i="13"/>
  <c r="F83" i="13" s="1"/>
  <c r="F81" i="13" s="1"/>
  <c r="E82" i="13"/>
  <c r="E83" i="13" s="1"/>
  <c r="E81" i="13" s="1"/>
  <c r="D82" i="13"/>
  <c r="C82" i="13"/>
  <c r="C83" i="13" s="1"/>
  <c r="C81" i="13" s="1"/>
  <c r="K81" i="13"/>
  <c r="G81" i="13"/>
  <c r="N80" i="13"/>
  <c r="M80" i="13"/>
  <c r="L80" i="13"/>
  <c r="K80" i="13"/>
  <c r="H80" i="13"/>
  <c r="G80" i="13"/>
  <c r="F80" i="13"/>
  <c r="E80" i="13"/>
  <c r="D80" i="13"/>
  <c r="C80" i="13"/>
  <c r="N79" i="13"/>
  <c r="M79" i="13"/>
  <c r="L79" i="13"/>
  <c r="K79" i="13"/>
  <c r="H79" i="13"/>
  <c r="G79" i="13"/>
  <c r="F79" i="13"/>
  <c r="E79" i="13"/>
  <c r="D79" i="13"/>
  <c r="C79" i="13"/>
  <c r="N78" i="13"/>
  <c r="M78" i="13"/>
  <c r="L78" i="13"/>
  <c r="K78" i="13"/>
  <c r="H78" i="13"/>
  <c r="G78" i="13"/>
  <c r="F78" i="13"/>
  <c r="E78" i="13"/>
  <c r="D78" i="13"/>
  <c r="C78" i="13"/>
  <c r="N77" i="13"/>
  <c r="M77" i="13"/>
  <c r="L77" i="13"/>
  <c r="K77" i="13"/>
  <c r="H77" i="13"/>
  <c r="G77" i="13"/>
  <c r="F77" i="13"/>
  <c r="E77" i="13"/>
  <c r="D77" i="13"/>
  <c r="C77" i="13"/>
  <c r="N76" i="13"/>
  <c r="M76" i="13"/>
  <c r="L76" i="13"/>
  <c r="K76" i="13"/>
  <c r="H76" i="13"/>
  <c r="G76" i="13"/>
  <c r="F76" i="13"/>
  <c r="E76" i="13"/>
  <c r="D76" i="13"/>
  <c r="C76" i="13"/>
  <c r="N75" i="13"/>
  <c r="M75" i="13"/>
  <c r="L75" i="13"/>
  <c r="K75" i="13"/>
  <c r="H75" i="13"/>
  <c r="G75" i="13"/>
  <c r="F75" i="13"/>
  <c r="E75" i="13"/>
  <c r="D75" i="13"/>
  <c r="C75" i="13"/>
  <c r="N74" i="13"/>
  <c r="M74" i="13"/>
  <c r="L74" i="13"/>
  <c r="K74" i="13"/>
  <c r="H74" i="13"/>
  <c r="G74" i="13"/>
  <c r="F74" i="13"/>
  <c r="E74" i="13"/>
  <c r="D74" i="13"/>
  <c r="C74" i="13"/>
  <c r="N73" i="13"/>
  <c r="M73" i="13"/>
  <c r="L73" i="13"/>
  <c r="K73" i="13"/>
  <c r="H73" i="13"/>
  <c r="G73" i="13"/>
  <c r="F73" i="13"/>
  <c r="E73" i="13"/>
  <c r="D73" i="13"/>
  <c r="C73" i="13"/>
  <c r="O71" i="13"/>
  <c r="I71" i="13"/>
  <c r="O70" i="13"/>
  <c r="I70" i="13"/>
  <c r="O69" i="13"/>
  <c r="I69" i="13"/>
  <c r="I82" i="13" s="1"/>
  <c r="O68" i="13"/>
  <c r="I68" i="13"/>
  <c r="I79" i="13" s="1"/>
  <c r="O67" i="13"/>
  <c r="O78" i="13" s="1"/>
  <c r="I67" i="13"/>
  <c r="I75" i="13" s="1"/>
  <c r="O66" i="13"/>
  <c r="I66" i="13"/>
  <c r="I77" i="13" s="1"/>
  <c r="O65" i="13"/>
  <c r="O73" i="13" s="1"/>
  <c r="I65" i="13"/>
  <c r="E64" i="13"/>
  <c r="D64" i="13"/>
  <c r="N63" i="13"/>
  <c r="M63" i="13"/>
  <c r="L63" i="13"/>
  <c r="K63" i="13"/>
  <c r="H63" i="13"/>
  <c r="G63" i="13"/>
  <c r="F63" i="13"/>
  <c r="C63" i="13"/>
  <c r="L59" i="13"/>
  <c r="K59" i="13"/>
  <c r="M54" i="13"/>
  <c r="F54" i="13"/>
  <c r="D54" i="13"/>
  <c r="N53" i="13"/>
  <c r="N54" i="13" s="1"/>
  <c r="M53" i="13"/>
  <c r="L53" i="13"/>
  <c r="L54" i="13" s="1"/>
  <c r="L52" i="13" s="1"/>
  <c r="K53" i="13"/>
  <c r="K54" i="13" s="1"/>
  <c r="H53" i="13"/>
  <c r="H54" i="13" s="1"/>
  <c r="H52" i="13" s="1"/>
  <c r="G53" i="13"/>
  <c r="G54" i="13" s="1"/>
  <c r="G52" i="13" s="1"/>
  <c r="F53" i="13"/>
  <c r="E53" i="13"/>
  <c r="E54" i="13" s="1"/>
  <c r="E52" i="13" s="1"/>
  <c r="D53" i="13"/>
  <c r="C53" i="13"/>
  <c r="C54" i="13" s="1"/>
  <c r="N52" i="13"/>
  <c r="M52" i="13"/>
  <c r="K52" i="13"/>
  <c r="F52" i="13"/>
  <c r="D52" i="13"/>
  <c r="C52" i="13"/>
  <c r="N51" i="13"/>
  <c r="M51" i="13"/>
  <c r="L51" i="13"/>
  <c r="K51" i="13"/>
  <c r="H51" i="13"/>
  <c r="G51" i="13"/>
  <c r="F51" i="13"/>
  <c r="E51" i="13"/>
  <c r="D51" i="13"/>
  <c r="C51" i="13"/>
  <c r="N50" i="13"/>
  <c r="M50" i="13"/>
  <c r="L50" i="13"/>
  <c r="K50" i="13"/>
  <c r="H50" i="13"/>
  <c r="G50" i="13"/>
  <c r="F50" i="13"/>
  <c r="E50" i="13"/>
  <c r="D50" i="13"/>
  <c r="C50" i="13"/>
  <c r="N49" i="13"/>
  <c r="M49" i="13"/>
  <c r="L49" i="13"/>
  <c r="K49" i="13"/>
  <c r="H49" i="13"/>
  <c r="G49" i="13"/>
  <c r="F49" i="13"/>
  <c r="E49" i="13"/>
  <c r="D49" i="13"/>
  <c r="C49" i="13"/>
  <c r="N48" i="13"/>
  <c r="M48" i="13"/>
  <c r="L48" i="13"/>
  <c r="K48" i="13"/>
  <c r="H48" i="13"/>
  <c r="G48" i="13"/>
  <c r="F48" i="13"/>
  <c r="E48" i="13"/>
  <c r="D48" i="13"/>
  <c r="C48" i="13"/>
  <c r="N47" i="13"/>
  <c r="M47" i="13"/>
  <c r="L47" i="13"/>
  <c r="K47" i="13"/>
  <c r="H47" i="13"/>
  <c r="G47" i="13"/>
  <c r="F47" i="13"/>
  <c r="E47" i="13"/>
  <c r="D47" i="13"/>
  <c r="C47" i="13"/>
  <c r="O46" i="13"/>
  <c r="N46" i="13"/>
  <c r="M46" i="13"/>
  <c r="L46" i="13"/>
  <c r="K46" i="13"/>
  <c r="H46" i="13"/>
  <c r="G46" i="13"/>
  <c r="F46" i="13"/>
  <c r="E46" i="13"/>
  <c r="D46" i="13"/>
  <c r="C46" i="13"/>
  <c r="N45" i="13"/>
  <c r="M45" i="13"/>
  <c r="L45" i="13"/>
  <c r="K45" i="13"/>
  <c r="H45" i="13"/>
  <c r="G45" i="13"/>
  <c r="F45" i="13"/>
  <c r="E45" i="13"/>
  <c r="D45" i="13"/>
  <c r="C45" i="13"/>
  <c r="N44" i="13"/>
  <c r="M44" i="13"/>
  <c r="L44" i="13"/>
  <c r="K44" i="13"/>
  <c r="H44" i="13"/>
  <c r="G44" i="13"/>
  <c r="F44" i="13"/>
  <c r="E44" i="13"/>
  <c r="D44" i="13"/>
  <c r="C44" i="13"/>
  <c r="O42" i="13"/>
  <c r="O52" i="13" s="1"/>
  <c r="I42" i="13"/>
  <c r="O41" i="13"/>
  <c r="I41" i="13"/>
  <c r="O40" i="13"/>
  <c r="I40" i="13"/>
  <c r="O39" i="13"/>
  <c r="I39" i="13"/>
  <c r="O38" i="13"/>
  <c r="O49" i="13" s="1"/>
  <c r="I38" i="13"/>
  <c r="O37" i="13"/>
  <c r="O47" i="13" s="1"/>
  <c r="I37" i="13"/>
  <c r="O36" i="13"/>
  <c r="O44" i="13" s="1"/>
  <c r="I36" i="13"/>
  <c r="E35" i="13"/>
  <c r="D35" i="13"/>
  <c r="N34" i="13"/>
  <c r="M34" i="13"/>
  <c r="L34" i="13"/>
  <c r="K34" i="13"/>
  <c r="H34" i="13"/>
  <c r="G34" i="13"/>
  <c r="F34" i="13"/>
  <c r="C34" i="13"/>
  <c r="L30" i="13"/>
  <c r="K30" i="13"/>
  <c r="N25" i="13"/>
  <c r="L25" i="13"/>
  <c r="K25" i="13"/>
  <c r="N24" i="13"/>
  <c r="M24" i="13"/>
  <c r="M25" i="13" s="1"/>
  <c r="L24" i="13"/>
  <c r="K24" i="13"/>
  <c r="H24" i="13"/>
  <c r="H25" i="13" s="1"/>
  <c r="G24" i="13"/>
  <c r="G25" i="13" s="1"/>
  <c r="G23" i="13" s="1"/>
  <c r="F24" i="13"/>
  <c r="F25" i="13" s="1"/>
  <c r="F23" i="13" s="1"/>
  <c r="E24" i="13"/>
  <c r="E25" i="13" s="1"/>
  <c r="E23" i="13" s="1"/>
  <c r="D24" i="13"/>
  <c r="D25" i="13" s="1"/>
  <c r="D23" i="13" s="1"/>
  <c r="C24" i="13"/>
  <c r="C25" i="13" s="1"/>
  <c r="C23" i="13" s="1"/>
  <c r="N23" i="13"/>
  <c r="M23" i="13"/>
  <c r="L23" i="13"/>
  <c r="K23" i="13"/>
  <c r="H23" i="13"/>
  <c r="N22" i="13"/>
  <c r="M22" i="13"/>
  <c r="L22" i="13"/>
  <c r="K22" i="13"/>
  <c r="H22" i="13"/>
  <c r="G22" i="13"/>
  <c r="F22" i="13"/>
  <c r="E22" i="13"/>
  <c r="D22" i="13"/>
  <c r="C22" i="13"/>
  <c r="N21" i="13"/>
  <c r="M21" i="13"/>
  <c r="L21" i="13"/>
  <c r="K21" i="13"/>
  <c r="H21" i="13"/>
  <c r="G21" i="13"/>
  <c r="F21" i="13"/>
  <c r="E21" i="13"/>
  <c r="D21" i="13"/>
  <c r="C21" i="13"/>
  <c r="N20" i="13"/>
  <c r="M20" i="13"/>
  <c r="L20" i="13"/>
  <c r="K20" i="13"/>
  <c r="I20" i="13"/>
  <c r="H20" i="13"/>
  <c r="G20" i="13"/>
  <c r="F20" i="13"/>
  <c r="E20" i="13"/>
  <c r="D20" i="13"/>
  <c r="C20" i="13"/>
  <c r="N19" i="13"/>
  <c r="M19" i="13"/>
  <c r="L19" i="13"/>
  <c r="K19" i="13"/>
  <c r="H19" i="13"/>
  <c r="G19" i="13"/>
  <c r="F19" i="13"/>
  <c r="E19" i="13"/>
  <c r="D19" i="13"/>
  <c r="C19" i="13"/>
  <c r="N18" i="13"/>
  <c r="M18" i="13"/>
  <c r="L18" i="13"/>
  <c r="K18" i="13"/>
  <c r="H18" i="13"/>
  <c r="G18" i="13"/>
  <c r="F18" i="13"/>
  <c r="E18" i="13"/>
  <c r="D18" i="13"/>
  <c r="C18" i="13"/>
  <c r="N17" i="13"/>
  <c r="M17" i="13"/>
  <c r="L17" i="13"/>
  <c r="K17" i="13"/>
  <c r="H17" i="13"/>
  <c r="G17" i="13"/>
  <c r="F17" i="13"/>
  <c r="E17" i="13"/>
  <c r="D17" i="13"/>
  <c r="C17" i="13"/>
  <c r="N16" i="13"/>
  <c r="M16" i="13"/>
  <c r="L16" i="13"/>
  <c r="K16" i="13"/>
  <c r="I16" i="13"/>
  <c r="H16" i="13"/>
  <c r="G16" i="13"/>
  <c r="F16" i="13"/>
  <c r="E16" i="13"/>
  <c r="D16" i="13"/>
  <c r="C16" i="13"/>
  <c r="N15" i="13"/>
  <c r="M15" i="13"/>
  <c r="L15" i="13"/>
  <c r="K15" i="13"/>
  <c r="H15" i="13"/>
  <c r="G15" i="13"/>
  <c r="F15" i="13"/>
  <c r="E15" i="13"/>
  <c r="D15" i="13"/>
  <c r="C15" i="13"/>
  <c r="O13" i="13"/>
  <c r="O23" i="13" s="1"/>
  <c r="I13" i="13"/>
  <c r="O12" i="13"/>
  <c r="I12" i="13"/>
  <c r="O11" i="13"/>
  <c r="I11" i="13"/>
  <c r="I24" i="13" s="1"/>
  <c r="I25" i="13" s="1"/>
  <c r="O10" i="13"/>
  <c r="I10" i="13"/>
  <c r="I21" i="13" s="1"/>
  <c r="O9" i="13"/>
  <c r="O16" i="13" s="1"/>
  <c r="I9" i="13"/>
  <c r="O8" i="13"/>
  <c r="O18" i="13" s="1"/>
  <c r="I8" i="13"/>
  <c r="I19" i="13" s="1"/>
  <c r="O7" i="13"/>
  <c r="O15" i="13" s="1"/>
  <c r="I7" i="13"/>
  <c r="I15" i="13" s="1"/>
  <c r="C199" i="12"/>
  <c r="B199" i="12"/>
  <c r="C198" i="12"/>
  <c r="B198" i="12"/>
  <c r="C197" i="12"/>
  <c r="B197" i="12"/>
  <c r="C196" i="12"/>
  <c r="B196" i="12"/>
  <c r="C195" i="12"/>
  <c r="B195" i="12"/>
  <c r="C194" i="12"/>
  <c r="B194" i="12"/>
  <c r="B163" i="12"/>
  <c r="B160" i="12"/>
  <c r="B159" i="12"/>
  <c r="K147" i="12"/>
  <c r="I147" i="12"/>
  <c r="N130" i="12"/>
  <c r="M130" i="12"/>
  <c r="C165" i="12" s="1"/>
  <c r="L130" i="12"/>
  <c r="C164" i="12" s="1"/>
  <c r="K130" i="12"/>
  <c r="C163" i="12" s="1"/>
  <c r="H130" i="12"/>
  <c r="C162" i="12" s="1"/>
  <c r="G130" i="12"/>
  <c r="F130" i="12"/>
  <c r="E130" i="12"/>
  <c r="D130" i="12"/>
  <c r="C130" i="12"/>
  <c r="C157" i="12" s="1"/>
  <c r="N129" i="12"/>
  <c r="M129" i="12"/>
  <c r="L129" i="12"/>
  <c r="K129" i="12"/>
  <c r="H129" i="12"/>
  <c r="G129" i="12"/>
  <c r="F129" i="12"/>
  <c r="E129" i="12"/>
  <c r="D129" i="12"/>
  <c r="C129" i="12"/>
  <c r="N128" i="12"/>
  <c r="M128" i="12"/>
  <c r="L128" i="12"/>
  <c r="K128" i="12"/>
  <c r="H128" i="12"/>
  <c r="G128" i="12"/>
  <c r="F128" i="12"/>
  <c r="E128" i="12"/>
  <c r="D128" i="12"/>
  <c r="C128" i="12"/>
  <c r="N127" i="12"/>
  <c r="M127" i="12"/>
  <c r="M139" i="12" s="1"/>
  <c r="L127" i="12"/>
  <c r="K127" i="12"/>
  <c r="H127" i="12"/>
  <c r="G127" i="12"/>
  <c r="F127" i="12"/>
  <c r="E127" i="12"/>
  <c r="D127" i="12"/>
  <c r="C127" i="12"/>
  <c r="L137" i="12"/>
  <c r="K137" i="12"/>
  <c r="H137" i="12"/>
  <c r="C137" i="12"/>
  <c r="M136" i="12"/>
  <c r="G135" i="12"/>
  <c r="N124" i="12"/>
  <c r="M124" i="12"/>
  <c r="M132" i="12" s="1"/>
  <c r="L124" i="12"/>
  <c r="K124" i="12"/>
  <c r="K132" i="12" s="1"/>
  <c r="H124" i="12"/>
  <c r="G124" i="12"/>
  <c r="F124" i="12"/>
  <c r="E124" i="12"/>
  <c r="D124" i="12"/>
  <c r="C124" i="12"/>
  <c r="E123" i="12"/>
  <c r="D123" i="12"/>
  <c r="B158" i="12" s="1"/>
  <c r="N122" i="12"/>
  <c r="B166" i="12" s="1"/>
  <c r="M122" i="12"/>
  <c r="B165" i="12" s="1"/>
  <c r="L122" i="12"/>
  <c r="B164" i="12" s="1"/>
  <c r="K122" i="12"/>
  <c r="H122" i="12"/>
  <c r="B162" i="12" s="1"/>
  <c r="G122" i="12"/>
  <c r="B161" i="12" s="1"/>
  <c r="F122" i="12"/>
  <c r="C122" i="12"/>
  <c r="B157" i="12" s="1"/>
  <c r="L117" i="12"/>
  <c r="K117" i="12"/>
  <c r="N111" i="12"/>
  <c r="N112" i="12" s="1"/>
  <c r="M111" i="12"/>
  <c r="M112" i="12" s="1"/>
  <c r="L111" i="12"/>
  <c r="L112" i="12" s="1"/>
  <c r="L110" i="12" s="1"/>
  <c r="K111" i="12"/>
  <c r="K112" i="12" s="1"/>
  <c r="H111" i="12"/>
  <c r="H112" i="12" s="1"/>
  <c r="H110" i="12" s="1"/>
  <c r="G111" i="12"/>
  <c r="G112" i="12" s="1"/>
  <c r="G110" i="12" s="1"/>
  <c r="F111" i="12"/>
  <c r="F112" i="12" s="1"/>
  <c r="F110" i="12" s="1"/>
  <c r="E111" i="12"/>
  <c r="E112" i="12" s="1"/>
  <c r="D111" i="12"/>
  <c r="D112" i="12" s="1"/>
  <c r="D110" i="12" s="1"/>
  <c r="C111" i="12"/>
  <c r="C112" i="12" s="1"/>
  <c r="C110" i="12" s="1"/>
  <c r="N110" i="12"/>
  <c r="M110" i="12"/>
  <c r="K110" i="12"/>
  <c r="E110" i="12"/>
  <c r="N109" i="12"/>
  <c r="M109" i="12"/>
  <c r="L109" i="12"/>
  <c r="K109" i="12"/>
  <c r="H109" i="12"/>
  <c r="G109" i="12"/>
  <c r="F109" i="12"/>
  <c r="E109" i="12"/>
  <c r="D109" i="12"/>
  <c r="C109" i="12"/>
  <c r="N108" i="12"/>
  <c r="M108" i="12"/>
  <c r="L108" i="12"/>
  <c r="K108" i="12"/>
  <c r="H108" i="12"/>
  <c r="G108" i="12"/>
  <c r="F108" i="12"/>
  <c r="E108" i="12"/>
  <c r="D108" i="12"/>
  <c r="C108" i="12"/>
  <c r="N107" i="12"/>
  <c r="M107" i="12"/>
  <c r="L107" i="12"/>
  <c r="K107" i="12"/>
  <c r="H107" i="12"/>
  <c r="G107" i="12"/>
  <c r="F107" i="12"/>
  <c r="E107" i="12"/>
  <c r="D107" i="12"/>
  <c r="C107" i="12"/>
  <c r="O106" i="12"/>
  <c r="N106" i="12"/>
  <c r="M106" i="12"/>
  <c r="L106" i="12"/>
  <c r="K106" i="12"/>
  <c r="H106" i="12"/>
  <c r="G106" i="12"/>
  <c r="F106" i="12"/>
  <c r="E106" i="12"/>
  <c r="D106" i="12"/>
  <c r="C106" i="12"/>
  <c r="N105" i="12"/>
  <c r="M105" i="12"/>
  <c r="L105" i="12"/>
  <c r="K105" i="12"/>
  <c r="H105" i="12"/>
  <c r="G105" i="12"/>
  <c r="F105" i="12"/>
  <c r="E105" i="12"/>
  <c r="D105" i="12"/>
  <c r="C105" i="12"/>
  <c r="O104" i="12"/>
  <c r="N104" i="12"/>
  <c r="M104" i="12"/>
  <c r="L104" i="12"/>
  <c r="K104" i="12"/>
  <c r="H104" i="12"/>
  <c r="G104" i="12"/>
  <c r="F104" i="12"/>
  <c r="E104" i="12"/>
  <c r="D104" i="12"/>
  <c r="C104" i="12"/>
  <c r="N103" i="12"/>
  <c r="M103" i="12"/>
  <c r="L103" i="12"/>
  <c r="K103" i="12"/>
  <c r="H103" i="12"/>
  <c r="G103" i="12"/>
  <c r="F103" i="12"/>
  <c r="E103" i="12"/>
  <c r="D103" i="12"/>
  <c r="C103" i="12"/>
  <c r="N102" i="12"/>
  <c r="M102" i="12"/>
  <c r="L102" i="12"/>
  <c r="K102" i="12"/>
  <c r="H102" i="12"/>
  <c r="G102" i="12"/>
  <c r="F102" i="12"/>
  <c r="E102" i="12"/>
  <c r="D102" i="12"/>
  <c r="C102" i="12"/>
  <c r="O100" i="12"/>
  <c r="I100" i="12"/>
  <c r="O99" i="12"/>
  <c r="I99" i="12"/>
  <c r="O98" i="12"/>
  <c r="O111" i="12" s="1"/>
  <c r="O112" i="12" s="1"/>
  <c r="O110" i="12" s="1"/>
  <c r="I98" i="12"/>
  <c r="I111" i="12" s="1"/>
  <c r="I112" i="12" s="1"/>
  <c r="O97" i="12"/>
  <c r="O108" i="12" s="1"/>
  <c r="I97" i="12"/>
  <c r="I109" i="12" s="1"/>
  <c r="O96" i="12"/>
  <c r="O107" i="12" s="1"/>
  <c r="I96" i="12"/>
  <c r="I104" i="12" s="1"/>
  <c r="O95" i="12"/>
  <c r="I95" i="12"/>
  <c r="I105" i="12" s="1"/>
  <c r="O94" i="12"/>
  <c r="O102" i="12" s="1"/>
  <c r="I94" i="12"/>
  <c r="I102" i="12" s="1"/>
  <c r="E93" i="12"/>
  <c r="D93" i="12"/>
  <c r="N92" i="12"/>
  <c r="M92" i="12"/>
  <c r="L92" i="12"/>
  <c r="K92" i="12"/>
  <c r="H92" i="12"/>
  <c r="G92" i="12"/>
  <c r="F92" i="12"/>
  <c r="C92" i="12"/>
  <c r="L88" i="12"/>
  <c r="K88" i="12"/>
  <c r="K83" i="12"/>
  <c r="D83" i="12"/>
  <c r="D81" i="12" s="1"/>
  <c r="N82" i="12"/>
  <c r="N83" i="12" s="1"/>
  <c r="N81" i="12" s="1"/>
  <c r="M82" i="12"/>
  <c r="M83" i="12" s="1"/>
  <c r="M81" i="12" s="1"/>
  <c r="L82" i="12"/>
  <c r="L83" i="12" s="1"/>
  <c r="L81" i="12" s="1"/>
  <c r="K82" i="12"/>
  <c r="H82" i="12"/>
  <c r="H83" i="12" s="1"/>
  <c r="H81" i="12" s="1"/>
  <c r="G82" i="12"/>
  <c r="G83" i="12" s="1"/>
  <c r="F82" i="12"/>
  <c r="F83" i="12" s="1"/>
  <c r="F81" i="12" s="1"/>
  <c r="E82" i="12"/>
  <c r="E83" i="12" s="1"/>
  <c r="E81" i="12" s="1"/>
  <c r="D82" i="12"/>
  <c r="C82" i="12"/>
  <c r="C83" i="12" s="1"/>
  <c r="C81" i="12" s="1"/>
  <c r="K81" i="12"/>
  <c r="G81" i="12"/>
  <c r="N80" i="12"/>
  <c r="M80" i="12"/>
  <c r="L80" i="12"/>
  <c r="K80" i="12"/>
  <c r="H80" i="12"/>
  <c r="G80" i="12"/>
  <c r="F80" i="12"/>
  <c r="E80" i="12"/>
  <c r="D80" i="12"/>
  <c r="C80" i="12"/>
  <c r="N79" i="12"/>
  <c r="M79" i="12"/>
  <c r="L79" i="12"/>
  <c r="K79" i="12"/>
  <c r="H79" i="12"/>
  <c r="G79" i="12"/>
  <c r="F79" i="12"/>
  <c r="E79" i="12"/>
  <c r="D79" i="12"/>
  <c r="C79" i="12"/>
  <c r="N78" i="12"/>
  <c r="M78" i="12"/>
  <c r="L78" i="12"/>
  <c r="K78" i="12"/>
  <c r="H78" i="12"/>
  <c r="G78" i="12"/>
  <c r="F78" i="12"/>
  <c r="E78" i="12"/>
  <c r="D78" i="12"/>
  <c r="C78" i="12"/>
  <c r="N77" i="12"/>
  <c r="M77" i="12"/>
  <c r="L77" i="12"/>
  <c r="K77" i="12"/>
  <c r="H77" i="12"/>
  <c r="G77" i="12"/>
  <c r="F77" i="12"/>
  <c r="E77" i="12"/>
  <c r="D77" i="12"/>
  <c r="C77" i="12"/>
  <c r="N76" i="12"/>
  <c r="M76" i="12"/>
  <c r="L76" i="12"/>
  <c r="K76" i="12"/>
  <c r="H76" i="12"/>
  <c r="G76" i="12"/>
  <c r="F76" i="12"/>
  <c r="E76" i="12"/>
  <c r="D76" i="12"/>
  <c r="C76" i="12"/>
  <c r="N75" i="12"/>
  <c r="M75" i="12"/>
  <c r="L75" i="12"/>
  <c r="K75" i="12"/>
  <c r="H75" i="12"/>
  <c r="G75" i="12"/>
  <c r="F75" i="12"/>
  <c r="E75" i="12"/>
  <c r="D75" i="12"/>
  <c r="C75" i="12"/>
  <c r="N74" i="12"/>
  <c r="M74" i="12"/>
  <c r="L74" i="12"/>
  <c r="K74" i="12"/>
  <c r="H74" i="12"/>
  <c r="G74" i="12"/>
  <c r="F74" i="12"/>
  <c r="E74" i="12"/>
  <c r="D74" i="12"/>
  <c r="C74" i="12"/>
  <c r="N73" i="12"/>
  <c r="M73" i="12"/>
  <c r="L73" i="12"/>
  <c r="K73" i="12"/>
  <c r="H73" i="12"/>
  <c r="G73" i="12"/>
  <c r="F73" i="12"/>
  <c r="E73" i="12"/>
  <c r="D73" i="12"/>
  <c r="C73" i="12"/>
  <c r="O71" i="12"/>
  <c r="I71" i="12"/>
  <c r="O70" i="12"/>
  <c r="I70" i="12"/>
  <c r="O69" i="12"/>
  <c r="O82" i="12" s="1"/>
  <c r="O83" i="12" s="1"/>
  <c r="I69" i="12"/>
  <c r="I82" i="12" s="1"/>
  <c r="O68" i="12"/>
  <c r="I68" i="12"/>
  <c r="I79" i="12" s="1"/>
  <c r="O67" i="12"/>
  <c r="O78" i="12" s="1"/>
  <c r="I67" i="12"/>
  <c r="I75" i="12" s="1"/>
  <c r="O66" i="12"/>
  <c r="I66" i="12"/>
  <c r="I77" i="12" s="1"/>
  <c r="O65" i="12"/>
  <c r="O73" i="12" s="1"/>
  <c r="I65" i="12"/>
  <c r="E64" i="12"/>
  <c r="D64" i="12"/>
  <c r="N63" i="12"/>
  <c r="M63" i="12"/>
  <c r="L63" i="12"/>
  <c r="K63" i="12"/>
  <c r="H63" i="12"/>
  <c r="G63" i="12"/>
  <c r="F63" i="12"/>
  <c r="C63" i="12"/>
  <c r="L59" i="12"/>
  <c r="K59" i="12"/>
  <c r="N53" i="12"/>
  <c r="N54" i="12" s="1"/>
  <c r="M53" i="12"/>
  <c r="M54" i="12" s="1"/>
  <c r="L53" i="12"/>
  <c r="L54" i="12" s="1"/>
  <c r="L52" i="12" s="1"/>
  <c r="K53" i="12"/>
  <c r="K54" i="12" s="1"/>
  <c r="H53" i="12"/>
  <c r="H54" i="12" s="1"/>
  <c r="H52" i="12" s="1"/>
  <c r="G53" i="12"/>
  <c r="G54" i="12" s="1"/>
  <c r="G52" i="12" s="1"/>
  <c r="F53" i="12"/>
  <c r="F54" i="12" s="1"/>
  <c r="E53" i="12"/>
  <c r="E54" i="12" s="1"/>
  <c r="E52" i="12" s="1"/>
  <c r="D53" i="12"/>
  <c r="D54" i="12" s="1"/>
  <c r="C53" i="12"/>
  <c r="C54" i="12" s="1"/>
  <c r="N52" i="12"/>
  <c r="M52" i="12"/>
  <c r="K52" i="12"/>
  <c r="F52" i="12"/>
  <c r="D52" i="12"/>
  <c r="C52" i="12"/>
  <c r="N51" i="12"/>
  <c r="M51" i="12"/>
  <c r="L51" i="12"/>
  <c r="K51" i="12"/>
  <c r="H51" i="12"/>
  <c r="G51" i="12"/>
  <c r="F51" i="12"/>
  <c r="E51" i="12"/>
  <c r="D51" i="12"/>
  <c r="C51" i="12"/>
  <c r="N50" i="12"/>
  <c r="M50" i="12"/>
  <c r="L50" i="12"/>
  <c r="K50" i="12"/>
  <c r="H50" i="12"/>
  <c r="G50" i="12"/>
  <c r="F50" i="12"/>
  <c r="E50" i="12"/>
  <c r="D50" i="12"/>
  <c r="C50" i="12"/>
  <c r="N49" i="12"/>
  <c r="M49" i="12"/>
  <c r="L49" i="12"/>
  <c r="K49" i="12"/>
  <c r="H49" i="12"/>
  <c r="G49" i="12"/>
  <c r="F49" i="12"/>
  <c r="E49" i="12"/>
  <c r="D49" i="12"/>
  <c r="C49" i="12"/>
  <c r="N48" i="12"/>
  <c r="M48" i="12"/>
  <c r="L48" i="12"/>
  <c r="K48" i="12"/>
  <c r="H48" i="12"/>
  <c r="G48" i="12"/>
  <c r="F48" i="12"/>
  <c r="E48" i="12"/>
  <c r="D48" i="12"/>
  <c r="C48" i="12"/>
  <c r="N47" i="12"/>
  <c r="M47" i="12"/>
  <c r="L47" i="12"/>
  <c r="K47" i="12"/>
  <c r="H47" i="12"/>
  <c r="G47" i="12"/>
  <c r="F47" i="12"/>
  <c r="E47" i="12"/>
  <c r="D47" i="12"/>
  <c r="C47" i="12"/>
  <c r="O46" i="12"/>
  <c r="N46" i="12"/>
  <c r="M46" i="12"/>
  <c r="L46" i="12"/>
  <c r="K46" i="12"/>
  <c r="H46" i="12"/>
  <c r="G46" i="12"/>
  <c r="F46" i="12"/>
  <c r="E46" i="12"/>
  <c r="D46" i="12"/>
  <c r="C46" i="12"/>
  <c r="N45" i="12"/>
  <c r="M45" i="12"/>
  <c r="L45" i="12"/>
  <c r="K45" i="12"/>
  <c r="H45" i="12"/>
  <c r="G45" i="12"/>
  <c r="F45" i="12"/>
  <c r="E45" i="12"/>
  <c r="D45" i="12"/>
  <c r="C45" i="12"/>
  <c r="N44" i="12"/>
  <c r="M44" i="12"/>
  <c r="L44" i="12"/>
  <c r="K44" i="12"/>
  <c r="H44" i="12"/>
  <c r="G44" i="12"/>
  <c r="F44" i="12"/>
  <c r="E44" i="12"/>
  <c r="D44" i="12"/>
  <c r="C44" i="12"/>
  <c r="O42" i="12"/>
  <c r="O52" i="12" s="1"/>
  <c r="I42" i="12"/>
  <c r="O41" i="12"/>
  <c r="I41" i="12"/>
  <c r="O40" i="12"/>
  <c r="O53" i="12" s="1"/>
  <c r="O54" i="12" s="1"/>
  <c r="I40" i="12"/>
  <c r="O39" i="12"/>
  <c r="I39" i="12"/>
  <c r="O38" i="12"/>
  <c r="O49" i="12" s="1"/>
  <c r="I38" i="12"/>
  <c r="O37" i="12"/>
  <c r="O47" i="12" s="1"/>
  <c r="I37" i="12"/>
  <c r="O36" i="12"/>
  <c r="O44" i="12" s="1"/>
  <c r="I36" i="12"/>
  <c r="E35" i="12"/>
  <c r="D35" i="12"/>
  <c r="N34" i="12"/>
  <c r="M34" i="12"/>
  <c r="L34" i="12"/>
  <c r="K34" i="12"/>
  <c r="H34" i="12"/>
  <c r="G34" i="12"/>
  <c r="F34" i="12"/>
  <c r="C34" i="12"/>
  <c r="L30" i="12"/>
  <c r="K30" i="12"/>
  <c r="F25" i="12"/>
  <c r="N24" i="12"/>
  <c r="N25" i="12" s="1"/>
  <c r="M24" i="12"/>
  <c r="M25" i="12" s="1"/>
  <c r="L24" i="12"/>
  <c r="L25" i="12" s="1"/>
  <c r="K24" i="12"/>
  <c r="K25" i="12" s="1"/>
  <c r="H24" i="12"/>
  <c r="H25" i="12" s="1"/>
  <c r="H23" i="12" s="1"/>
  <c r="G24" i="12"/>
  <c r="G25" i="12" s="1"/>
  <c r="G23" i="12" s="1"/>
  <c r="F24" i="12"/>
  <c r="E24" i="12"/>
  <c r="E25" i="12" s="1"/>
  <c r="D24" i="12"/>
  <c r="D25" i="12" s="1"/>
  <c r="D23" i="12" s="1"/>
  <c r="C24" i="12"/>
  <c r="C25" i="12" s="1"/>
  <c r="C23" i="12" s="1"/>
  <c r="N23" i="12"/>
  <c r="M23" i="12"/>
  <c r="L23" i="12"/>
  <c r="K23" i="12"/>
  <c r="F23" i="12"/>
  <c r="E23" i="12"/>
  <c r="N22" i="12"/>
  <c r="M22" i="12"/>
  <c r="L22" i="12"/>
  <c r="K22" i="12"/>
  <c r="H22" i="12"/>
  <c r="G22" i="12"/>
  <c r="F22" i="12"/>
  <c r="E22" i="12"/>
  <c r="D22" i="12"/>
  <c r="C22" i="12"/>
  <c r="N21" i="12"/>
  <c r="M21" i="12"/>
  <c r="L21" i="12"/>
  <c r="K21" i="12"/>
  <c r="H21" i="12"/>
  <c r="G21" i="12"/>
  <c r="F21" i="12"/>
  <c r="E21" i="12"/>
  <c r="D21" i="12"/>
  <c r="C21" i="12"/>
  <c r="N20" i="12"/>
  <c r="M20" i="12"/>
  <c r="L20" i="12"/>
  <c r="K20" i="12"/>
  <c r="H20" i="12"/>
  <c r="G20" i="12"/>
  <c r="F20" i="12"/>
  <c r="E20" i="12"/>
  <c r="D20" i="12"/>
  <c r="C20" i="12"/>
  <c r="N19" i="12"/>
  <c r="M19" i="12"/>
  <c r="L19" i="12"/>
  <c r="K19" i="12"/>
  <c r="H19" i="12"/>
  <c r="G19" i="12"/>
  <c r="F19" i="12"/>
  <c r="E19" i="12"/>
  <c r="D19" i="12"/>
  <c r="C19" i="12"/>
  <c r="O18" i="12"/>
  <c r="N18" i="12"/>
  <c r="M18" i="12"/>
  <c r="L18" i="12"/>
  <c r="K18" i="12"/>
  <c r="H18" i="12"/>
  <c r="G18" i="12"/>
  <c r="F18" i="12"/>
  <c r="E18" i="12"/>
  <c r="D18" i="12"/>
  <c r="C18" i="12"/>
  <c r="O17" i="12"/>
  <c r="N17" i="12"/>
  <c r="M17" i="12"/>
  <c r="L17" i="12"/>
  <c r="K17" i="12"/>
  <c r="H17" i="12"/>
  <c r="G17" i="12"/>
  <c r="F17" i="12"/>
  <c r="E17" i="12"/>
  <c r="D17" i="12"/>
  <c r="C17" i="12"/>
  <c r="N16" i="12"/>
  <c r="M16" i="12"/>
  <c r="L16" i="12"/>
  <c r="K16" i="12"/>
  <c r="I16" i="12"/>
  <c r="H16" i="12"/>
  <c r="G16" i="12"/>
  <c r="F16" i="12"/>
  <c r="E16" i="12"/>
  <c r="D16" i="12"/>
  <c r="C16" i="12"/>
  <c r="N15" i="12"/>
  <c r="M15" i="12"/>
  <c r="L15" i="12"/>
  <c r="K15" i="12"/>
  <c r="H15" i="12"/>
  <c r="G15" i="12"/>
  <c r="F15" i="12"/>
  <c r="E15" i="12"/>
  <c r="D15" i="12"/>
  <c r="C15" i="12"/>
  <c r="O13" i="12"/>
  <c r="I13" i="12"/>
  <c r="O12" i="12"/>
  <c r="I12" i="12"/>
  <c r="O11" i="12"/>
  <c r="I11" i="12"/>
  <c r="O10" i="12"/>
  <c r="I10" i="12"/>
  <c r="I21" i="12" s="1"/>
  <c r="O9" i="12"/>
  <c r="O20" i="12" s="1"/>
  <c r="I9" i="12"/>
  <c r="I20" i="12" s="1"/>
  <c r="O8" i="12"/>
  <c r="O19" i="12" s="1"/>
  <c r="I8" i="12"/>
  <c r="I19" i="12" s="1"/>
  <c r="O7" i="12"/>
  <c r="O15" i="12" s="1"/>
  <c r="I7" i="12"/>
  <c r="I15" i="12" s="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B160" i="11"/>
  <c r="B159" i="11"/>
  <c r="K147" i="11"/>
  <c r="I147" i="11"/>
  <c r="N130" i="11"/>
  <c r="M130" i="11"/>
  <c r="C165" i="11" s="1"/>
  <c r="L130" i="11"/>
  <c r="C164" i="11" s="1"/>
  <c r="K130" i="11"/>
  <c r="C163" i="11" s="1"/>
  <c r="H130" i="11"/>
  <c r="C162" i="11" s="1"/>
  <c r="G130" i="11"/>
  <c r="F130" i="11"/>
  <c r="E130" i="11"/>
  <c r="D130" i="11"/>
  <c r="C130" i="11"/>
  <c r="C157" i="11" s="1"/>
  <c r="N129" i="11"/>
  <c r="M129" i="11"/>
  <c r="L129" i="11"/>
  <c r="K129" i="11"/>
  <c r="H129" i="11"/>
  <c r="G129" i="11"/>
  <c r="F129" i="11"/>
  <c r="E129" i="11"/>
  <c r="D129" i="11"/>
  <c r="C129" i="11"/>
  <c r="N128" i="11"/>
  <c r="M128" i="11"/>
  <c r="L128" i="11"/>
  <c r="K128" i="11"/>
  <c r="H128" i="11"/>
  <c r="G128" i="11"/>
  <c r="F128" i="11"/>
  <c r="E128" i="11"/>
  <c r="D128" i="11"/>
  <c r="C128" i="11"/>
  <c r="N127" i="11"/>
  <c r="N138" i="11" s="1"/>
  <c r="M127" i="11"/>
  <c r="L127" i="11"/>
  <c r="K127" i="11"/>
  <c r="H127" i="11"/>
  <c r="G127" i="11"/>
  <c r="G138" i="11" s="1"/>
  <c r="F127" i="11"/>
  <c r="F138" i="11" s="1"/>
  <c r="E127" i="11"/>
  <c r="D127" i="11"/>
  <c r="C127" i="11"/>
  <c r="C139" i="11" s="1"/>
  <c r="L137" i="11"/>
  <c r="K137" i="11"/>
  <c r="H137" i="11"/>
  <c r="C137" i="11"/>
  <c r="N136" i="11"/>
  <c r="M136" i="11"/>
  <c r="G135" i="11"/>
  <c r="E135" i="11"/>
  <c r="D135" i="11"/>
  <c r="N124" i="11"/>
  <c r="N132" i="11" s="1"/>
  <c r="M124" i="11"/>
  <c r="M132" i="11" s="1"/>
  <c r="L124" i="11"/>
  <c r="K124" i="11"/>
  <c r="H124" i="11"/>
  <c r="G124" i="11"/>
  <c r="F124" i="11"/>
  <c r="E124" i="11"/>
  <c r="D124" i="11"/>
  <c r="C124" i="11"/>
  <c r="E123" i="11"/>
  <c r="D123" i="11"/>
  <c r="B158" i="11" s="1"/>
  <c r="N122" i="11"/>
  <c r="B166" i="11" s="1"/>
  <c r="M122" i="11"/>
  <c r="B165" i="11" s="1"/>
  <c r="L122" i="11"/>
  <c r="B164" i="11" s="1"/>
  <c r="K122" i="11"/>
  <c r="B163" i="11" s="1"/>
  <c r="H122" i="11"/>
  <c r="B162" i="11" s="1"/>
  <c r="G122" i="11"/>
  <c r="B161" i="11" s="1"/>
  <c r="F122" i="11"/>
  <c r="C122" i="11"/>
  <c r="B157" i="11" s="1"/>
  <c r="L117" i="11"/>
  <c r="K117" i="11"/>
  <c r="N112" i="11"/>
  <c r="L112" i="11"/>
  <c r="E112" i="11"/>
  <c r="N111" i="11"/>
  <c r="M111" i="11"/>
  <c r="M112" i="11" s="1"/>
  <c r="L111" i="11"/>
  <c r="K111" i="11"/>
  <c r="K112" i="11" s="1"/>
  <c r="H111" i="11"/>
  <c r="H112" i="11" s="1"/>
  <c r="G111" i="11"/>
  <c r="G112" i="11" s="1"/>
  <c r="G110" i="11" s="1"/>
  <c r="F111" i="11"/>
  <c r="F112" i="11" s="1"/>
  <c r="E111" i="11"/>
  <c r="D111" i="11"/>
  <c r="D112" i="11" s="1"/>
  <c r="D110" i="11" s="1"/>
  <c r="C111" i="11"/>
  <c r="C112" i="11" s="1"/>
  <c r="N110" i="11"/>
  <c r="M110" i="11"/>
  <c r="L110" i="11"/>
  <c r="K110" i="11"/>
  <c r="H110" i="11"/>
  <c r="F110" i="11"/>
  <c r="E110" i="11"/>
  <c r="C110" i="11"/>
  <c r="N109" i="11"/>
  <c r="M109" i="11"/>
  <c r="L109" i="11"/>
  <c r="K109" i="11"/>
  <c r="H109" i="11"/>
  <c r="G109" i="11"/>
  <c r="F109" i="11"/>
  <c r="E109" i="11"/>
  <c r="D109" i="11"/>
  <c r="C109" i="11"/>
  <c r="N108" i="11"/>
  <c r="M108" i="11"/>
  <c r="L108" i="11"/>
  <c r="K108" i="11"/>
  <c r="H108" i="11"/>
  <c r="G108" i="11"/>
  <c r="F108" i="11"/>
  <c r="E108" i="11"/>
  <c r="D108" i="11"/>
  <c r="C108" i="11"/>
  <c r="N107" i="11"/>
  <c r="M107" i="11"/>
  <c r="L107" i="11"/>
  <c r="K107" i="11"/>
  <c r="I107" i="11"/>
  <c r="H107" i="11"/>
  <c r="G107" i="11"/>
  <c r="F107" i="11"/>
  <c r="E107" i="11"/>
  <c r="D107" i="11"/>
  <c r="C107" i="11"/>
  <c r="N106" i="11"/>
  <c r="M106" i="11"/>
  <c r="L106" i="11"/>
  <c r="K106" i="11"/>
  <c r="H106" i="11"/>
  <c r="G106" i="11"/>
  <c r="F106" i="11"/>
  <c r="E106" i="11"/>
  <c r="D106" i="11"/>
  <c r="C106" i="11"/>
  <c r="N105" i="11"/>
  <c r="M105" i="11"/>
  <c r="L105" i="11"/>
  <c r="K105" i="11"/>
  <c r="H105" i="11"/>
  <c r="G105" i="11"/>
  <c r="F105" i="11"/>
  <c r="E105" i="11"/>
  <c r="D105" i="11"/>
  <c r="C105" i="11"/>
  <c r="N104" i="11"/>
  <c r="M104" i="11"/>
  <c r="L104" i="11"/>
  <c r="K104" i="11"/>
  <c r="H104" i="11"/>
  <c r="G104" i="11"/>
  <c r="F104" i="11"/>
  <c r="E104" i="11"/>
  <c r="D104" i="11"/>
  <c r="C104" i="11"/>
  <c r="N103" i="11"/>
  <c r="M103" i="11"/>
  <c r="L103" i="11"/>
  <c r="K103" i="11"/>
  <c r="H103" i="11"/>
  <c r="G103" i="11"/>
  <c r="F103" i="11"/>
  <c r="E103" i="11"/>
  <c r="D103" i="11"/>
  <c r="C103" i="11"/>
  <c r="N102" i="11"/>
  <c r="M102" i="11"/>
  <c r="L102" i="11"/>
  <c r="K102" i="11"/>
  <c r="H102" i="11"/>
  <c r="G102" i="11"/>
  <c r="F102" i="11"/>
  <c r="E102" i="11"/>
  <c r="D102" i="11"/>
  <c r="C102" i="11"/>
  <c r="O100" i="11"/>
  <c r="O110" i="11" s="1"/>
  <c r="I100" i="11"/>
  <c r="O99" i="11"/>
  <c r="I99" i="11"/>
  <c r="O98" i="11"/>
  <c r="O111" i="11" s="1"/>
  <c r="O112" i="11" s="1"/>
  <c r="I98" i="11"/>
  <c r="O97" i="11"/>
  <c r="O109" i="11" s="1"/>
  <c r="I97" i="11"/>
  <c r="O96" i="11"/>
  <c r="O107" i="11" s="1"/>
  <c r="I96" i="11"/>
  <c r="I104" i="11" s="1"/>
  <c r="O95" i="11"/>
  <c r="I95" i="11"/>
  <c r="I105" i="11" s="1"/>
  <c r="O94" i="11"/>
  <c r="O102" i="11" s="1"/>
  <c r="I94" i="11"/>
  <c r="I102" i="11" s="1"/>
  <c r="E93" i="11"/>
  <c r="D93" i="11"/>
  <c r="N92" i="11"/>
  <c r="M92" i="11"/>
  <c r="L92" i="11"/>
  <c r="K92" i="11"/>
  <c r="H92" i="11"/>
  <c r="G92" i="11"/>
  <c r="F92" i="11"/>
  <c r="C92" i="11"/>
  <c r="L88" i="11"/>
  <c r="K88" i="11"/>
  <c r="N83" i="11"/>
  <c r="M83" i="11"/>
  <c r="N82" i="11"/>
  <c r="M82" i="11"/>
  <c r="L82" i="11"/>
  <c r="L83" i="11" s="1"/>
  <c r="L81" i="11" s="1"/>
  <c r="K82" i="11"/>
  <c r="K83" i="11" s="1"/>
  <c r="H82" i="11"/>
  <c r="H83" i="11" s="1"/>
  <c r="H81" i="11" s="1"/>
  <c r="G82" i="11"/>
  <c r="G83" i="11" s="1"/>
  <c r="G81" i="11" s="1"/>
  <c r="F82" i="11"/>
  <c r="F83" i="11" s="1"/>
  <c r="F81" i="11" s="1"/>
  <c r="E82" i="11"/>
  <c r="E83" i="11" s="1"/>
  <c r="E81" i="11" s="1"/>
  <c r="D82" i="11"/>
  <c r="D83" i="11" s="1"/>
  <c r="D81" i="11" s="1"/>
  <c r="C82" i="11"/>
  <c r="C83" i="11" s="1"/>
  <c r="C81" i="11" s="1"/>
  <c r="N81" i="11"/>
  <c r="M81" i="11"/>
  <c r="K81" i="11"/>
  <c r="N80" i="11"/>
  <c r="M80" i="11"/>
  <c r="L80" i="11"/>
  <c r="K80" i="11"/>
  <c r="H80" i="11"/>
  <c r="G80" i="11"/>
  <c r="F80" i="11"/>
  <c r="E80" i="11"/>
  <c r="D80" i="11"/>
  <c r="C80" i="11"/>
  <c r="N79" i="11"/>
  <c r="M79" i="11"/>
  <c r="L79" i="11"/>
  <c r="K79" i="11"/>
  <c r="H79" i="11"/>
  <c r="G79" i="11"/>
  <c r="F79" i="11"/>
  <c r="E79" i="11"/>
  <c r="D79" i="11"/>
  <c r="C79" i="11"/>
  <c r="N78" i="11"/>
  <c r="M78" i="11"/>
  <c r="L78" i="11"/>
  <c r="K78" i="11"/>
  <c r="H78" i="11"/>
  <c r="G78" i="11"/>
  <c r="F78" i="11"/>
  <c r="E78" i="11"/>
  <c r="D78" i="11"/>
  <c r="C78" i="11"/>
  <c r="N77" i="11"/>
  <c r="M77" i="11"/>
  <c r="L77" i="11"/>
  <c r="K77" i="11"/>
  <c r="H77" i="11"/>
  <c r="G77" i="11"/>
  <c r="F77" i="11"/>
  <c r="E77" i="11"/>
  <c r="D77" i="11"/>
  <c r="C77" i="11"/>
  <c r="N76" i="11"/>
  <c r="M76" i="11"/>
  <c r="L76" i="11"/>
  <c r="K76" i="11"/>
  <c r="H76" i="11"/>
  <c r="G76" i="11"/>
  <c r="F76" i="11"/>
  <c r="E76" i="11"/>
  <c r="D76" i="11"/>
  <c r="C76" i="11"/>
  <c r="N75" i="11"/>
  <c r="M75" i="11"/>
  <c r="L75" i="11"/>
  <c r="K75" i="11"/>
  <c r="H75" i="11"/>
  <c r="G75" i="11"/>
  <c r="F75" i="11"/>
  <c r="E75" i="11"/>
  <c r="D75" i="11"/>
  <c r="C75" i="11"/>
  <c r="N74" i="11"/>
  <c r="M74" i="11"/>
  <c r="L74" i="11"/>
  <c r="K74" i="11"/>
  <c r="I74" i="11"/>
  <c r="H74" i="11"/>
  <c r="G74" i="11"/>
  <c r="F74" i="11"/>
  <c r="E74" i="11"/>
  <c r="D74" i="11"/>
  <c r="C74" i="11"/>
  <c r="N73" i="11"/>
  <c r="M73" i="11"/>
  <c r="L73" i="11"/>
  <c r="K73" i="11"/>
  <c r="H73" i="11"/>
  <c r="G73" i="11"/>
  <c r="F73" i="11"/>
  <c r="E73" i="11"/>
  <c r="D73" i="11"/>
  <c r="C73" i="11"/>
  <c r="O71" i="11"/>
  <c r="I71" i="11"/>
  <c r="O70" i="11"/>
  <c r="I70" i="11"/>
  <c r="O69" i="11"/>
  <c r="O82" i="11" s="1"/>
  <c r="O83" i="11" s="1"/>
  <c r="I69" i="11"/>
  <c r="O68" i="11"/>
  <c r="I68" i="11"/>
  <c r="I79" i="11" s="1"/>
  <c r="O67" i="11"/>
  <c r="O78" i="11" s="1"/>
  <c r="I67" i="11"/>
  <c r="I75" i="11" s="1"/>
  <c r="O66" i="11"/>
  <c r="I66" i="11"/>
  <c r="I77" i="11" s="1"/>
  <c r="O65" i="11"/>
  <c r="O73" i="11" s="1"/>
  <c r="I65" i="11"/>
  <c r="I73" i="11" s="1"/>
  <c r="E64" i="11"/>
  <c r="D64" i="11"/>
  <c r="N63" i="11"/>
  <c r="M63" i="11"/>
  <c r="L63" i="11"/>
  <c r="K63" i="11"/>
  <c r="H63" i="11"/>
  <c r="G63" i="11"/>
  <c r="F63" i="11"/>
  <c r="C63" i="11"/>
  <c r="L59" i="11"/>
  <c r="K59" i="11"/>
  <c r="N53" i="11"/>
  <c r="N54" i="11" s="1"/>
  <c r="M53" i="11"/>
  <c r="M54" i="11" s="1"/>
  <c r="L53" i="11"/>
  <c r="L54" i="11" s="1"/>
  <c r="K53" i="11"/>
  <c r="K54" i="11" s="1"/>
  <c r="H53" i="11"/>
  <c r="H54" i="11" s="1"/>
  <c r="H52" i="11" s="1"/>
  <c r="G53" i="11"/>
  <c r="G54" i="11" s="1"/>
  <c r="G52" i="11" s="1"/>
  <c r="F53" i="11"/>
  <c r="F54" i="11" s="1"/>
  <c r="F52" i="11" s="1"/>
  <c r="E53" i="11"/>
  <c r="E54" i="11" s="1"/>
  <c r="E52" i="11" s="1"/>
  <c r="D53" i="11"/>
  <c r="D54" i="11" s="1"/>
  <c r="D52" i="11" s="1"/>
  <c r="C53" i="11"/>
  <c r="C54" i="11" s="1"/>
  <c r="C52" i="11" s="1"/>
  <c r="N52" i="11"/>
  <c r="M52" i="11"/>
  <c r="L52" i="11"/>
  <c r="K52" i="11"/>
  <c r="N51" i="11"/>
  <c r="M51" i="11"/>
  <c r="L51" i="11"/>
  <c r="K51" i="11"/>
  <c r="H51" i="11"/>
  <c r="G51" i="11"/>
  <c r="F51" i="11"/>
  <c r="E51" i="11"/>
  <c r="D51" i="11"/>
  <c r="C51" i="11"/>
  <c r="N50" i="11"/>
  <c r="M50" i="11"/>
  <c r="L50" i="11"/>
  <c r="K50" i="11"/>
  <c r="H50" i="11"/>
  <c r="G50" i="11"/>
  <c r="F50" i="11"/>
  <c r="E50" i="11"/>
  <c r="D50" i="11"/>
  <c r="C50" i="11"/>
  <c r="N49" i="11"/>
  <c r="M49" i="11"/>
  <c r="L49" i="11"/>
  <c r="K49" i="11"/>
  <c r="H49" i="11"/>
  <c r="G49" i="11"/>
  <c r="F49" i="11"/>
  <c r="E49" i="11"/>
  <c r="D49" i="11"/>
  <c r="C49" i="11"/>
  <c r="N48" i="11"/>
  <c r="M48" i="11"/>
  <c r="L48" i="11"/>
  <c r="K48" i="11"/>
  <c r="H48" i="11"/>
  <c r="G48" i="11"/>
  <c r="F48" i="11"/>
  <c r="E48" i="11"/>
  <c r="D48" i="11"/>
  <c r="C48" i="11"/>
  <c r="N47" i="11"/>
  <c r="M47" i="11"/>
  <c r="L47" i="11"/>
  <c r="K47" i="11"/>
  <c r="H47" i="11"/>
  <c r="G47" i="11"/>
  <c r="F47" i="11"/>
  <c r="E47" i="11"/>
  <c r="D47" i="11"/>
  <c r="C47" i="11"/>
  <c r="N46" i="11"/>
  <c r="M46" i="11"/>
  <c r="L46" i="11"/>
  <c r="K46" i="11"/>
  <c r="H46" i="11"/>
  <c r="G46" i="11"/>
  <c r="F46" i="11"/>
  <c r="E46" i="11"/>
  <c r="D46" i="11"/>
  <c r="C46" i="11"/>
  <c r="N45" i="11"/>
  <c r="M45" i="11"/>
  <c r="L45" i="11"/>
  <c r="K45" i="11"/>
  <c r="H45" i="11"/>
  <c r="G45" i="11"/>
  <c r="F45" i="11"/>
  <c r="E45" i="11"/>
  <c r="D45" i="11"/>
  <c r="C45" i="11"/>
  <c r="N44" i="11"/>
  <c r="M44" i="11"/>
  <c r="L44" i="11"/>
  <c r="K44" i="11"/>
  <c r="H44" i="11"/>
  <c r="G44" i="11"/>
  <c r="F44" i="11"/>
  <c r="E44" i="11"/>
  <c r="D44" i="11"/>
  <c r="C44" i="11"/>
  <c r="O42" i="11"/>
  <c r="I42" i="11"/>
  <c r="O41" i="11"/>
  <c r="I41" i="11"/>
  <c r="O40" i="11"/>
  <c r="I40" i="11"/>
  <c r="I53" i="11" s="1"/>
  <c r="I54" i="11" s="1"/>
  <c r="O39" i="11"/>
  <c r="O51" i="11" s="1"/>
  <c r="I39" i="11"/>
  <c r="O38" i="11"/>
  <c r="O49" i="11" s="1"/>
  <c r="I38" i="11"/>
  <c r="O37" i="11"/>
  <c r="O48" i="11" s="1"/>
  <c r="I37" i="11"/>
  <c r="O36" i="11"/>
  <c r="O44" i="11" s="1"/>
  <c r="I36" i="11"/>
  <c r="I44" i="11" s="1"/>
  <c r="E35" i="11"/>
  <c r="D35" i="11"/>
  <c r="N34" i="11"/>
  <c r="M34" i="11"/>
  <c r="L34" i="11"/>
  <c r="K34" i="11"/>
  <c r="H34" i="11"/>
  <c r="G34" i="11"/>
  <c r="F34" i="11"/>
  <c r="C34" i="11"/>
  <c r="L30" i="11"/>
  <c r="K30" i="11"/>
  <c r="L25" i="11"/>
  <c r="L23" i="11" s="1"/>
  <c r="F25" i="11"/>
  <c r="F23" i="11" s="1"/>
  <c r="N24" i="11"/>
  <c r="N25" i="11" s="1"/>
  <c r="M24" i="11"/>
  <c r="M25" i="11" s="1"/>
  <c r="L24" i="11"/>
  <c r="K24" i="11"/>
  <c r="K25" i="11" s="1"/>
  <c r="H24" i="11"/>
  <c r="H25" i="11" s="1"/>
  <c r="H23" i="11" s="1"/>
  <c r="G24" i="11"/>
  <c r="G25" i="11" s="1"/>
  <c r="G23" i="11" s="1"/>
  <c r="F24" i="11"/>
  <c r="E24" i="11"/>
  <c r="E25" i="11" s="1"/>
  <c r="D24" i="11"/>
  <c r="D25" i="11" s="1"/>
  <c r="D23" i="11" s="1"/>
  <c r="C24" i="11"/>
  <c r="C25" i="11" s="1"/>
  <c r="N23" i="11"/>
  <c r="M23" i="11"/>
  <c r="K23" i="11"/>
  <c r="E23" i="11"/>
  <c r="C23" i="11"/>
  <c r="N22" i="11"/>
  <c r="M22" i="11"/>
  <c r="L22" i="11"/>
  <c r="K22" i="11"/>
  <c r="H22" i="11"/>
  <c r="G22" i="11"/>
  <c r="F22" i="11"/>
  <c r="E22" i="11"/>
  <c r="D22" i="11"/>
  <c r="C22" i="11"/>
  <c r="N21" i="11"/>
  <c r="M21" i="11"/>
  <c r="L21" i="11"/>
  <c r="K21" i="11"/>
  <c r="H21" i="11"/>
  <c r="G21" i="11"/>
  <c r="F21" i="11"/>
  <c r="E21" i="11"/>
  <c r="D21" i="11"/>
  <c r="C21" i="11"/>
  <c r="N20" i="11"/>
  <c r="M20" i="11"/>
  <c r="L20" i="11"/>
  <c r="K20" i="11"/>
  <c r="H20" i="11"/>
  <c r="G20" i="11"/>
  <c r="F20" i="11"/>
  <c r="E20" i="11"/>
  <c r="D20" i="11"/>
  <c r="C20" i="11"/>
  <c r="N19" i="11"/>
  <c r="M19" i="11"/>
  <c r="L19" i="11"/>
  <c r="K19" i="11"/>
  <c r="H19" i="11"/>
  <c r="G19" i="11"/>
  <c r="F19" i="11"/>
  <c r="E19" i="11"/>
  <c r="D19" i="11"/>
  <c r="C19" i="11"/>
  <c r="O18" i="11"/>
  <c r="N18" i="11"/>
  <c r="M18" i="11"/>
  <c r="L18" i="11"/>
  <c r="K18" i="11"/>
  <c r="H18" i="11"/>
  <c r="G18" i="11"/>
  <c r="F18" i="11"/>
  <c r="E18" i="11"/>
  <c r="D18" i="11"/>
  <c r="C18" i="11"/>
  <c r="N17" i="11"/>
  <c r="M17" i="11"/>
  <c r="L17" i="11"/>
  <c r="K17" i="11"/>
  <c r="H17" i="11"/>
  <c r="G17" i="11"/>
  <c r="F17" i="11"/>
  <c r="E17" i="11"/>
  <c r="D17" i="11"/>
  <c r="C17" i="11"/>
  <c r="N16" i="11"/>
  <c r="M16" i="11"/>
  <c r="L16" i="11"/>
  <c r="K16" i="11"/>
  <c r="I16" i="11"/>
  <c r="H16" i="11"/>
  <c r="G16" i="11"/>
  <c r="F16" i="11"/>
  <c r="E16" i="11"/>
  <c r="D16" i="11"/>
  <c r="C16" i="11"/>
  <c r="O15" i="11"/>
  <c r="N15" i="11"/>
  <c r="M15" i="11"/>
  <c r="L15" i="11"/>
  <c r="K15" i="11"/>
  <c r="H15" i="11"/>
  <c r="G15" i="11"/>
  <c r="F15" i="11"/>
  <c r="E15" i="11"/>
  <c r="D15" i="11"/>
  <c r="C15" i="11"/>
  <c r="O13" i="11"/>
  <c r="I13" i="11"/>
  <c r="O12" i="11"/>
  <c r="I12" i="11"/>
  <c r="O11" i="11"/>
  <c r="O22" i="11" s="1"/>
  <c r="I11" i="11"/>
  <c r="I24" i="11" s="1"/>
  <c r="O10" i="11"/>
  <c r="I10" i="11"/>
  <c r="I21" i="11" s="1"/>
  <c r="O9" i="11"/>
  <c r="I9" i="11"/>
  <c r="I20" i="11" s="1"/>
  <c r="O8" i="11"/>
  <c r="I8" i="11"/>
  <c r="I19" i="11" s="1"/>
  <c r="O7" i="11"/>
  <c r="I7" i="11"/>
  <c r="I15" i="11" s="1"/>
  <c r="C199" i="10"/>
  <c r="B199" i="10"/>
  <c r="C198" i="10"/>
  <c r="B198" i="10"/>
  <c r="C197" i="10"/>
  <c r="B197" i="10"/>
  <c r="C196" i="10"/>
  <c r="B196" i="10"/>
  <c r="C195" i="10"/>
  <c r="B195" i="10"/>
  <c r="C194" i="10"/>
  <c r="B194" i="10"/>
  <c r="B160" i="10"/>
  <c r="B159" i="10"/>
  <c r="K147" i="10"/>
  <c r="I147" i="10"/>
  <c r="N130" i="10"/>
  <c r="M130" i="10"/>
  <c r="C165" i="10" s="1"/>
  <c r="L130" i="10"/>
  <c r="C164" i="10" s="1"/>
  <c r="K130" i="10"/>
  <c r="C163" i="10" s="1"/>
  <c r="H130" i="10"/>
  <c r="C162" i="10" s="1"/>
  <c r="G130" i="10"/>
  <c r="F130" i="10"/>
  <c r="E130" i="10"/>
  <c r="D130" i="10"/>
  <c r="C130" i="10"/>
  <c r="C157" i="10" s="1"/>
  <c r="N129" i="10"/>
  <c r="M129" i="10"/>
  <c r="L129" i="10"/>
  <c r="K129" i="10"/>
  <c r="H129" i="10"/>
  <c r="G129" i="10"/>
  <c r="F129" i="10"/>
  <c r="E129" i="10"/>
  <c r="D129" i="10"/>
  <c r="C129" i="10"/>
  <c r="N128" i="10"/>
  <c r="M128" i="10"/>
  <c r="L128" i="10"/>
  <c r="K128" i="10"/>
  <c r="H128" i="10"/>
  <c r="G128" i="10"/>
  <c r="F128" i="10"/>
  <c r="E128" i="10"/>
  <c r="D128" i="10"/>
  <c r="C128" i="10"/>
  <c r="N127" i="10"/>
  <c r="N135" i="10" s="1"/>
  <c r="M127" i="10"/>
  <c r="L127" i="10"/>
  <c r="K127" i="10"/>
  <c r="H127" i="10"/>
  <c r="G127" i="10"/>
  <c r="G138" i="10" s="1"/>
  <c r="F127" i="10"/>
  <c r="F138" i="10" s="1"/>
  <c r="E127" i="10"/>
  <c r="D127" i="10"/>
  <c r="C127" i="10"/>
  <c r="C139" i="10" s="1"/>
  <c r="L137" i="10"/>
  <c r="K137" i="10"/>
  <c r="H137" i="10"/>
  <c r="D137" i="10"/>
  <c r="C137" i="10"/>
  <c r="E135" i="10"/>
  <c r="N124" i="10"/>
  <c r="M124" i="10"/>
  <c r="L124" i="10"/>
  <c r="K124" i="10"/>
  <c r="H124" i="10"/>
  <c r="G124" i="10"/>
  <c r="F124" i="10"/>
  <c r="E124" i="10"/>
  <c r="D124" i="10"/>
  <c r="D132" i="10" s="1"/>
  <c r="C124" i="10"/>
  <c r="C132" i="10" s="1"/>
  <c r="E123" i="10"/>
  <c r="D123" i="10"/>
  <c r="B158" i="10" s="1"/>
  <c r="N122" i="10"/>
  <c r="B166" i="10" s="1"/>
  <c r="M122" i="10"/>
  <c r="B165" i="10" s="1"/>
  <c r="L122" i="10"/>
  <c r="B164" i="10" s="1"/>
  <c r="K122" i="10"/>
  <c r="B163" i="10" s="1"/>
  <c r="H122" i="10"/>
  <c r="B162" i="10" s="1"/>
  <c r="G122" i="10"/>
  <c r="B161" i="10" s="1"/>
  <c r="F122" i="10"/>
  <c r="C122" i="10"/>
  <c r="B157" i="10" s="1"/>
  <c r="L117" i="10"/>
  <c r="K117" i="10"/>
  <c r="N112" i="10"/>
  <c r="F112" i="10"/>
  <c r="F110" i="10" s="1"/>
  <c r="N111" i="10"/>
  <c r="M111" i="10"/>
  <c r="M112" i="10" s="1"/>
  <c r="L111" i="10"/>
  <c r="L112" i="10" s="1"/>
  <c r="L110" i="10" s="1"/>
  <c r="K111" i="10"/>
  <c r="K112" i="10" s="1"/>
  <c r="H111" i="10"/>
  <c r="H112" i="10" s="1"/>
  <c r="H110" i="10" s="1"/>
  <c r="G111" i="10"/>
  <c r="G112" i="10" s="1"/>
  <c r="G110" i="10" s="1"/>
  <c r="F111" i="10"/>
  <c r="E111" i="10"/>
  <c r="E112" i="10" s="1"/>
  <c r="D111" i="10"/>
  <c r="D112" i="10" s="1"/>
  <c r="D110" i="10" s="1"/>
  <c r="C111" i="10"/>
  <c r="C112" i="10" s="1"/>
  <c r="C110" i="10" s="1"/>
  <c r="N110" i="10"/>
  <c r="M110" i="10"/>
  <c r="K110" i="10"/>
  <c r="E110" i="10"/>
  <c r="N109" i="10"/>
  <c r="M109" i="10"/>
  <c r="L109" i="10"/>
  <c r="K109" i="10"/>
  <c r="I109" i="10"/>
  <c r="H109" i="10"/>
  <c r="G109" i="10"/>
  <c r="F109" i="10"/>
  <c r="E109" i="10"/>
  <c r="D109" i="10"/>
  <c r="C109" i="10"/>
  <c r="N108" i="10"/>
  <c r="M108" i="10"/>
  <c r="L108" i="10"/>
  <c r="K108" i="10"/>
  <c r="H108" i="10"/>
  <c r="G108" i="10"/>
  <c r="F108" i="10"/>
  <c r="E108" i="10"/>
  <c r="D108" i="10"/>
  <c r="C108" i="10"/>
  <c r="N107" i="10"/>
  <c r="M107" i="10"/>
  <c r="L107" i="10"/>
  <c r="K107" i="10"/>
  <c r="I107" i="10"/>
  <c r="H107" i="10"/>
  <c r="G107" i="10"/>
  <c r="F107" i="10"/>
  <c r="E107" i="10"/>
  <c r="D107" i="10"/>
  <c r="C107" i="10"/>
  <c r="N106" i="10"/>
  <c r="M106" i="10"/>
  <c r="L106" i="10"/>
  <c r="K106" i="10"/>
  <c r="H106" i="10"/>
  <c r="G106" i="10"/>
  <c r="F106" i="10"/>
  <c r="E106" i="10"/>
  <c r="D106" i="10"/>
  <c r="C106" i="10"/>
  <c r="N105" i="10"/>
  <c r="M105" i="10"/>
  <c r="L105" i="10"/>
  <c r="K105" i="10"/>
  <c r="H105" i="10"/>
  <c r="G105" i="10"/>
  <c r="F105" i="10"/>
  <c r="E105" i="10"/>
  <c r="D105" i="10"/>
  <c r="C105" i="10"/>
  <c r="O104" i="10"/>
  <c r="N104" i="10"/>
  <c r="M104" i="10"/>
  <c r="L104" i="10"/>
  <c r="K104" i="10"/>
  <c r="H104" i="10"/>
  <c r="G104" i="10"/>
  <c r="F104" i="10"/>
  <c r="E104" i="10"/>
  <c r="D104" i="10"/>
  <c r="C104" i="10"/>
  <c r="N103" i="10"/>
  <c r="M103" i="10"/>
  <c r="L103" i="10"/>
  <c r="K103" i="10"/>
  <c r="H103" i="10"/>
  <c r="G103" i="10"/>
  <c r="F103" i="10"/>
  <c r="E103" i="10"/>
  <c r="D103" i="10"/>
  <c r="C103" i="10"/>
  <c r="N102" i="10"/>
  <c r="M102" i="10"/>
  <c r="L102" i="10"/>
  <c r="K102" i="10"/>
  <c r="H102" i="10"/>
  <c r="G102" i="10"/>
  <c r="F102" i="10"/>
  <c r="E102" i="10"/>
  <c r="D102" i="10"/>
  <c r="C102" i="10"/>
  <c r="O100" i="10"/>
  <c r="I100" i="10"/>
  <c r="O99" i="10"/>
  <c r="I99" i="10"/>
  <c r="O98" i="10"/>
  <c r="I98" i="10"/>
  <c r="I111" i="10" s="1"/>
  <c r="I112" i="10" s="1"/>
  <c r="O97" i="10"/>
  <c r="O108" i="10" s="1"/>
  <c r="I97" i="10"/>
  <c r="O96" i="10"/>
  <c r="O107" i="10" s="1"/>
  <c r="I96" i="10"/>
  <c r="I104" i="10" s="1"/>
  <c r="O95" i="10"/>
  <c r="O106" i="10" s="1"/>
  <c r="I95" i="10"/>
  <c r="I103" i="10" s="1"/>
  <c r="O94" i="10"/>
  <c r="O102" i="10" s="1"/>
  <c r="I94" i="10"/>
  <c r="I102" i="10" s="1"/>
  <c r="E93" i="10"/>
  <c r="D93" i="10"/>
  <c r="N92" i="10"/>
  <c r="M92" i="10"/>
  <c r="L92" i="10"/>
  <c r="K92" i="10"/>
  <c r="H92" i="10"/>
  <c r="G92" i="10"/>
  <c r="F92" i="10"/>
  <c r="C92" i="10"/>
  <c r="L88" i="10"/>
  <c r="K88" i="10"/>
  <c r="H83" i="10"/>
  <c r="H81" i="10" s="1"/>
  <c r="G83" i="10"/>
  <c r="N82" i="10"/>
  <c r="N83" i="10" s="1"/>
  <c r="N81" i="10" s="1"/>
  <c r="M82" i="10"/>
  <c r="M83" i="10" s="1"/>
  <c r="M81" i="10" s="1"/>
  <c r="L82" i="10"/>
  <c r="L83" i="10" s="1"/>
  <c r="L81" i="10" s="1"/>
  <c r="K82" i="10"/>
  <c r="K83" i="10" s="1"/>
  <c r="K81" i="10" s="1"/>
  <c r="H82" i="10"/>
  <c r="G82" i="10"/>
  <c r="F82" i="10"/>
  <c r="F83" i="10" s="1"/>
  <c r="F81" i="10" s="1"/>
  <c r="E82" i="10"/>
  <c r="E83" i="10" s="1"/>
  <c r="D82" i="10"/>
  <c r="D83" i="10" s="1"/>
  <c r="D81" i="10" s="1"/>
  <c r="C82" i="10"/>
  <c r="C83" i="10" s="1"/>
  <c r="C81" i="10" s="1"/>
  <c r="G81" i="10"/>
  <c r="E81" i="10"/>
  <c r="N80" i="10"/>
  <c r="M80" i="10"/>
  <c r="L80" i="10"/>
  <c r="K80" i="10"/>
  <c r="H80" i="10"/>
  <c r="G80" i="10"/>
  <c r="F80" i="10"/>
  <c r="E80" i="10"/>
  <c r="D80" i="10"/>
  <c r="C80" i="10"/>
  <c r="N79" i="10"/>
  <c r="M79" i="10"/>
  <c r="L79" i="10"/>
  <c r="K79" i="10"/>
  <c r="H79" i="10"/>
  <c r="G79" i="10"/>
  <c r="F79" i="10"/>
  <c r="E79" i="10"/>
  <c r="D79" i="10"/>
  <c r="C79" i="10"/>
  <c r="N78" i="10"/>
  <c r="M78" i="10"/>
  <c r="L78" i="10"/>
  <c r="K78" i="10"/>
  <c r="H78" i="10"/>
  <c r="G78" i="10"/>
  <c r="F78" i="10"/>
  <c r="E78" i="10"/>
  <c r="D78" i="10"/>
  <c r="C78" i="10"/>
  <c r="N77" i="10"/>
  <c r="M77" i="10"/>
  <c r="L77" i="10"/>
  <c r="K77" i="10"/>
  <c r="H77" i="10"/>
  <c r="G77" i="10"/>
  <c r="F77" i="10"/>
  <c r="E77" i="10"/>
  <c r="D77" i="10"/>
  <c r="C77" i="10"/>
  <c r="N76" i="10"/>
  <c r="M76" i="10"/>
  <c r="L76" i="10"/>
  <c r="K76" i="10"/>
  <c r="H76" i="10"/>
  <c r="G76" i="10"/>
  <c r="F76" i="10"/>
  <c r="E76" i="10"/>
  <c r="D76" i="10"/>
  <c r="C76" i="10"/>
  <c r="N75" i="10"/>
  <c r="M75" i="10"/>
  <c r="L75" i="10"/>
  <c r="K75" i="10"/>
  <c r="H75" i="10"/>
  <c r="G75" i="10"/>
  <c r="F75" i="10"/>
  <c r="E75" i="10"/>
  <c r="D75" i="10"/>
  <c r="C75" i="10"/>
  <c r="N74" i="10"/>
  <c r="M74" i="10"/>
  <c r="L74" i="10"/>
  <c r="K74" i="10"/>
  <c r="H74" i="10"/>
  <c r="G74" i="10"/>
  <c r="F74" i="10"/>
  <c r="E74" i="10"/>
  <c r="D74" i="10"/>
  <c r="C74" i="10"/>
  <c r="N73" i="10"/>
  <c r="M73" i="10"/>
  <c r="L73" i="10"/>
  <c r="K73" i="10"/>
  <c r="H73" i="10"/>
  <c r="G73" i="10"/>
  <c r="F73" i="10"/>
  <c r="E73" i="10"/>
  <c r="D73" i="10"/>
  <c r="C73" i="10"/>
  <c r="O71" i="10"/>
  <c r="I71" i="10"/>
  <c r="O70" i="10"/>
  <c r="I70" i="10"/>
  <c r="O69" i="10"/>
  <c r="O82" i="10" s="1"/>
  <c r="O83" i="10" s="1"/>
  <c r="I69" i="10"/>
  <c r="O68" i="10"/>
  <c r="I68" i="10"/>
  <c r="I79" i="10" s="1"/>
  <c r="O67" i="10"/>
  <c r="O78" i="10" s="1"/>
  <c r="I67" i="10"/>
  <c r="I75" i="10" s="1"/>
  <c r="O66" i="10"/>
  <c r="I66" i="10"/>
  <c r="I77" i="10" s="1"/>
  <c r="O65" i="10"/>
  <c r="O73" i="10" s="1"/>
  <c r="I65" i="10"/>
  <c r="I73" i="10" s="1"/>
  <c r="E64" i="10"/>
  <c r="D64" i="10"/>
  <c r="N63" i="10"/>
  <c r="M63" i="10"/>
  <c r="L63" i="10"/>
  <c r="K63" i="10"/>
  <c r="H63" i="10"/>
  <c r="G63" i="10"/>
  <c r="F63" i="10"/>
  <c r="C63" i="10"/>
  <c r="L59" i="10"/>
  <c r="K59" i="10"/>
  <c r="D54" i="10"/>
  <c r="N53" i="10"/>
  <c r="N54" i="10" s="1"/>
  <c r="M53" i="10"/>
  <c r="M54" i="10" s="1"/>
  <c r="L53" i="10"/>
  <c r="L54" i="10" s="1"/>
  <c r="L52" i="10" s="1"/>
  <c r="K53" i="10"/>
  <c r="K54" i="10" s="1"/>
  <c r="H53" i="10"/>
  <c r="H54" i="10" s="1"/>
  <c r="H52" i="10" s="1"/>
  <c r="G53" i="10"/>
  <c r="G54" i="10" s="1"/>
  <c r="G52" i="10" s="1"/>
  <c r="F53" i="10"/>
  <c r="F54" i="10" s="1"/>
  <c r="E53" i="10"/>
  <c r="E54" i="10" s="1"/>
  <c r="E52" i="10" s="1"/>
  <c r="D53" i="10"/>
  <c r="C53" i="10"/>
  <c r="C54" i="10" s="1"/>
  <c r="C52" i="10" s="1"/>
  <c r="N52" i="10"/>
  <c r="M52" i="10"/>
  <c r="K52" i="10"/>
  <c r="F52" i="10"/>
  <c r="D52" i="10"/>
  <c r="N51" i="10"/>
  <c r="M51" i="10"/>
  <c r="L51" i="10"/>
  <c r="K51" i="10"/>
  <c r="H51" i="10"/>
  <c r="G51" i="10"/>
  <c r="F51" i="10"/>
  <c r="E51" i="10"/>
  <c r="D51" i="10"/>
  <c r="C51" i="10"/>
  <c r="N50" i="10"/>
  <c r="M50" i="10"/>
  <c r="L50" i="10"/>
  <c r="K50" i="10"/>
  <c r="H50" i="10"/>
  <c r="G50" i="10"/>
  <c r="F50" i="10"/>
  <c r="E50" i="10"/>
  <c r="D50" i="10"/>
  <c r="C50" i="10"/>
  <c r="N49" i="10"/>
  <c r="M49" i="10"/>
  <c r="L49" i="10"/>
  <c r="K49" i="10"/>
  <c r="H49" i="10"/>
  <c r="G49" i="10"/>
  <c r="F49" i="10"/>
  <c r="E49" i="10"/>
  <c r="D49" i="10"/>
  <c r="C49" i="10"/>
  <c r="N48" i="10"/>
  <c r="M48" i="10"/>
  <c r="L48" i="10"/>
  <c r="K48" i="10"/>
  <c r="H48" i="10"/>
  <c r="G48" i="10"/>
  <c r="F48" i="10"/>
  <c r="E48" i="10"/>
  <c r="D48" i="10"/>
  <c r="C48" i="10"/>
  <c r="N47" i="10"/>
  <c r="M47" i="10"/>
  <c r="L47" i="10"/>
  <c r="K47" i="10"/>
  <c r="H47" i="10"/>
  <c r="G47" i="10"/>
  <c r="F47" i="10"/>
  <c r="E47" i="10"/>
  <c r="D47" i="10"/>
  <c r="C47" i="10"/>
  <c r="N46" i="10"/>
  <c r="M46" i="10"/>
  <c r="L46" i="10"/>
  <c r="K46" i="10"/>
  <c r="H46" i="10"/>
  <c r="G46" i="10"/>
  <c r="F46" i="10"/>
  <c r="E46" i="10"/>
  <c r="D46" i="10"/>
  <c r="C46" i="10"/>
  <c r="N45" i="10"/>
  <c r="M45" i="10"/>
  <c r="L45" i="10"/>
  <c r="K45" i="10"/>
  <c r="H45" i="10"/>
  <c r="G45" i="10"/>
  <c r="F45" i="10"/>
  <c r="E45" i="10"/>
  <c r="D45" i="10"/>
  <c r="C45" i="10"/>
  <c r="N44" i="10"/>
  <c r="M44" i="10"/>
  <c r="L44" i="10"/>
  <c r="K44" i="10"/>
  <c r="H44" i="10"/>
  <c r="G44" i="10"/>
  <c r="F44" i="10"/>
  <c r="E44" i="10"/>
  <c r="D44" i="10"/>
  <c r="C44" i="10"/>
  <c r="O42" i="10"/>
  <c r="I42" i="10"/>
  <c r="O41" i="10"/>
  <c r="I41" i="10"/>
  <c r="O40" i="10"/>
  <c r="I40" i="10"/>
  <c r="O39" i="10"/>
  <c r="I39" i="10"/>
  <c r="O38" i="10"/>
  <c r="O49" i="10" s="1"/>
  <c r="I38" i="10"/>
  <c r="I46" i="10" s="1"/>
  <c r="O37" i="10"/>
  <c r="O47" i="10" s="1"/>
  <c r="I37" i="10"/>
  <c r="O36" i="10"/>
  <c r="O44" i="10" s="1"/>
  <c r="I36" i="10"/>
  <c r="E35" i="10"/>
  <c r="D35" i="10"/>
  <c r="N34" i="10"/>
  <c r="M34" i="10"/>
  <c r="L34" i="10"/>
  <c r="K34" i="10"/>
  <c r="H34" i="10"/>
  <c r="G34" i="10"/>
  <c r="F34" i="10"/>
  <c r="C34" i="10"/>
  <c r="L30" i="10"/>
  <c r="K30" i="10"/>
  <c r="N25" i="10"/>
  <c r="N24" i="10"/>
  <c r="M24" i="10"/>
  <c r="M25" i="10" s="1"/>
  <c r="L24" i="10"/>
  <c r="L25" i="10" s="1"/>
  <c r="L23" i="10" s="1"/>
  <c r="K24" i="10"/>
  <c r="K25" i="10" s="1"/>
  <c r="H24" i="10"/>
  <c r="H25" i="10" s="1"/>
  <c r="H23" i="10" s="1"/>
  <c r="G24" i="10"/>
  <c r="G25" i="10" s="1"/>
  <c r="G23" i="10" s="1"/>
  <c r="F24" i="10"/>
  <c r="F25" i="10" s="1"/>
  <c r="F23" i="10" s="1"/>
  <c r="E24" i="10"/>
  <c r="E25" i="10" s="1"/>
  <c r="D24" i="10"/>
  <c r="D25" i="10" s="1"/>
  <c r="D23" i="10" s="1"/>
  <c r="C24" i="10"/>
  <c r="C25" i="10" s="1"/>
  <c r="N23" i="10"/>
  <c r="M23" i="10"/>
  <c r="K23" i="10"/>
  <c r="E23" i="10"/>
  <c r="C23" i="10"/>
  <c r="N22" i="10"/>
  <c r="M22" i="10"/>
  <c r="L22" i="10"/>
  <c r="K22" i="10"/>
  <c r="H22" i="10"/>
  <c r="G22" i="10"/>
  <c r="F22" i="10"/>
  <c r="E22" i="10"/>
  <c r="D22" i="10"/>
  <c r="C22" i="10"/>
  <c r="N21" i="10"/>
  <c r="M21" i="10"/>
  <c r="L21" i="10"/>
  <c r="K21" i="10"/>
  <c r="H21" i="10"/>
  <c r="G21" i="10"/>
  <c r="F21" i="10"/>
  <c r="E21" i="10"/>
  <c r="D21" i="10"/>
  <c r="C21" i="10"/>
  <c r="N20" i="10"/>
  <c r="M20" i="10"/>
  <c r="L20" i="10"/>
  <c r="K20" i="10"/>
  <c r="I20" i="10"/>
  <c r="H20" i="10"/>
  <c r="G20" i="10"/>
  <c r="F20" i="10"/>
  <c r="E20" i="10"/>
  <c r="D20" i="10"/>
  <c r="C20" i="10"/>
  <c r="N19" i="10"/>
  <c r="M19" i="10"/>
  <c r="L19" i="10"/>
  <c r="K19" i="10"/>
  <c r="H19" i="10"/>
  <c r="G19" i="10"/>
  <c r="F19" i="10"/>
  <c r="E19" i="10"/>
  <c r="D19" i="10"/>
  <c r="C19" i="10"/>
  <c r="N18" i="10"/>
  <c r="M18" i="10"/>
  <c r="L18" i="10"/>
  <c r="K18" i="10"/>
  <c r="H18" i="10"/>
  <c r="G18" i="10"/>
  <c r="F18" i="10"/>
  <c r="E18" i="10"/>
  <c r="D18" i="10"/>
  <c r="C18" i="10"/>
  <c r="N17" i="10"/>
  <c r="M17" i="10"/>
  <c r="L17" i="10"/>
  <c r="K17" i="10"/>
  <c r="H17" i="10"/>
  <c r="G17" i="10"/>
  <c r="F17" i="10"/>
  <c r="E17" i="10"/>
  <c r="D17" i="10"/>
  <c r="C17" i="10"/>
  <c r="N16" i="10"/>
  <c r="M16" i="10"/>
  <c r="L16" i="10"/>
  <c r="K16" i="10"/>
  <c r="H16" i="10"/>
  <c r="G16" i="10"/>
  <c r="F16" i="10"/>
  <c r="E16" i="10"/>
  <c r="D16" i="10"/>
  <c r="C16" i="10"/>
  <c r="N15" i="10"/>
  <c r="M15" i="10"/>
  <c r="L15" i="10"/>
  <c r="K15" i="10"/>
  <c r="H15" i="10"/>
  <c r="G15" i="10"/>
  <c r="F15" i="10"/>
  <c r="E15" i="10"/>
  <c r="D15" i="10"/>
  <c r="C15" i="10"/>
  <c r="O13" i="10"/>
  <c r="I13" i="10"/>
  <c r="O12" i="10"/>
  <c r="I12" i="10"/>
  <c r="O11" i="10"/>
  <c r="I11" i="10"/>
  <c r="I24" i="10" s="1"/>
  <c r="I25" i="10" s="1"/>
  <c r="O10" i="10"/>
  <c r="I10" i="10"/>
  <c r="I21" i="10" s="1"/>
  <c r="O9" i="10"/>
  <c r="O17" i="10" s="1"/>
  <c r="I9" i="10"/>
  <c r="I17" i="10" s="1"/>
  <c r="O8" i="10"/>
  <c r="O16" i="10" s="1"/>
  <c r="I8" i="10"/>
  <c r="I19" i="10" s="1"/>
  <c r="O7" i="10"/>
  <c r="O15" i="10" s="1"/>
  <c r="I7" i="10"/>
  <c r="I15" i="10" s="1"/>
  <c r="C199" i="9"/>
  <c r="B199" i="9"/>
  <c r="C198" i="9"/>
  <c r="B198" i="9"/>
  <c r="C197" i="9"/>
  <c r="B197" i="9"/>
  <c r="C196" i="9"/>
  <c r="B196" i="9"/>
  <c r="C195" i="9"/>
  <c r="B195" i="9"/>
  <c r="C194" i="9"/>
  <c r="B194" i="9"/>
  <c r="B165" i="9"/>
  <c r="B162" i="9"/>
  <c r="B160" i="9"/>
  <c r="B159" i="9"/>
  <c r="B157" i="9"/>
  <c r="K147" i="9"/>
  <c r="I147" i="9"/>
  <c r="K134" i="9"/>
  <c r="N130" i="9"/>
  <c r="M130" i="9"/>
  <c r="C165" i="9" s="1"/>
  <c r="L130" i="9"/>
  <c r="C164" i="9" s="1"/>
  <c r="K130" i="9"/>
  <c r="H130" i="9"/>
  <c r="C162" i="9" s="1"/>
  <c r="G130" i="9"/>
  <c r="C161" i="9" s="1"/>
  <c r="F130" i="9"/>
  <c r="E130" i="9"/>
  <c r="D130" i="9"/>
  <c r="C158" i="9" s="1"/>
  <c r="C130" i="9"/>
  <c r="C157" i="9" s="1"/>
  <c r="N129" i="9"/>
  <c r="M129" i="9"/>
  <c r="L129" i="9"/>
  <c r="K129" i="9"/>
  <c r="H129" i="9"/>
  <c r="G129" i="9"/>
  <c r="F129" i="9"/>
  <c r="E129" i="9"/>
  <c r="D129" i="9"/>
  <c r="C129" i="9"/>
  <c r="N128" i="9"/>
  <c r="M128" i="9"/>
  <c r="L128" i="9"/>
  <c r="K128" i="9"/>
  <c r="H128" i="9"/>
  <c r="G128" i="9"/>
  <c r="F128" i="9"/>
  <c r="E128" i="9"/>
  <c r="D128" i="9"/>
  <c r="D141" i="9" s="1"/>
  <c r="C128" i="9"/>
  <c r="N127" i="9"/>
  <c r="N138" i="9" s="1"/>
  <c r="M127" i="9"/>
  <c r="M138" i="9" s="1"/>
  <c r="L127" i="9"/>
  <c r="K127" i="9"/>
  <c r="H127" i="9"/>
  <c r="G127" i="9"/>
  <c r="F127" i="9"/>
  <c r="F139" i="9" s="1"/>
  <c r="E127" i="9"/>
  <c r="D127" i="9"/>
  <c r="C127" i="9"/>
  <c r="C139" i="9" s="1"/>
  <c r="M137" i="9"/>
  <c r="L137" i="9"/>
  <c r="K137" i="9"/>
  <c r="C137" i="9"/>
  <c r="N136" i="9"/>
  <c r="L135" i="9"/>
  <c r="N124" i="9"/>
  <c r="M124" i="9"/>
  <c r="L124" i="9"/>
  <c r="K124" i="9"/>
  <c r="H124" i="9"/>
  <c r="G124" i="9"/>
  <c r="F124" i="9"/>
  <c r="E124" i="9"/>
  <c r="E132" i="9" s="1"/>
  <c r="D124" i="9"/>
  <c r="C124" i="9"/>
  <c r="E123" i="9"/>
  <c r="D123" i="9"/>
  <c r="B158" i="9" s="1"/>
  <c r="N122" i="9"/>
  <c r="B166" i="9" s="1"/>
  <c r="M122" i="9"/>
  <c r="L122" i="9"/>
  <c r="B164" i="9" s="1"/>
  <c r="K122" i="9"/>
  <c r="B163" i="9" s="1"/>
  <c r="H122" i="9"/>
  <c r="G122" i="9"/>
  <c r="B161" i="9" s="1"/>
  <c r="F122" i="9"/>
  <c r="C122" i="9"/>
  <c r="L117" i="9"/>
  <c r="K117" i="9"/>
  <c r="H112" i="9"/>
  <c r="G112" i="9"/>
  <c r="F112" i="9"/>
  <c r="N111" i="9"/>
  <c r="N112" i="9" s="1"/>
  <c r="M111" i="9"/>
  <c r="M112" i="9" s="1"/>
  <c r="L111" i="9"/>
  <c r="L112" i="9" s="1"/>
  <c r="L110" i="9" s="1"/>
  <c r="K111" i="9"/>
  <c r="K112" i="9" s="1"/>
  <c r="H111" i="9"/>
  <c r="G111" i="9"/>
  <c r="F111" i="9"/>
  <c r="E111" i="9"/>
  <c r="E112" i="9" s="1"/>
  <c r="E110" i="9" s="1"/>
  <c r="D111" i="9"/>
  <c r="D112" i="9" s="1"/>
  <c r="D110" i="9" s="1"/>
  <c r="C111" i="9"/>
  <c r="C112" i="9" s="1"/>
  <c r="C110" i="9" s="1"/>
  <c r="N110" i="9"/>
  <c r="M110" i="9"/>
  <c r="K110" i="9"/>
  <c r="H110" i="9"/>
  <c r="G110" i="9"/>
  <c r="F110" i="9"/>
  <c r="N109" i="9"/>
  <c r="M109" i="9"/>
  <c r="L109" i="9"/>
  <c r="K109" i="9"/>
  <c r="H109" i="9"/>
  <c r="G109" i="9"/>
  <c r="F109" i="9"/>
  <c r="E109" i="9"/>
  <c r="D109" i="9"/>
  <c r="C109" i="9"/>
  <c r="N108" i="9"/>
  <c r="M108" i="9"/>
  <c r="L108" i="9"/>
  <c r="K108" i="9"/>
  <c r="H108" i="9"/>
  <c r="G108" i="9"/>
  <c r="F108" i="9"/>
  <c r="E108" i="9"/>
  <c r="D108" i="9"/>
  <c r="C108" i="9"/>
  <c r="N107" i="9"/>
  <c r="M107" i="9"/>
  <c r="L107" i="9"/>
  <c r="K107" i="9"/>
  <c r="H107" i="9"/>
  <c r="G107" i="9"/>
  <c r="F107" i="9"/>
  <c r="E107" i="9"/>
  <c r="D107" i="9"/>
  <c r="C107" i="9"/>
  <c r="N106" i="9"/>
  <c r="M106" i="9"/>
  <c r="L106" i="9"/>
  <c r="K106" i="9"/>
  <c r="H106" i="9"/>
  <c r="G106" i="9"/>
  <c r="F106" i="9"/>
  <c r="E106" i="9"/>
  <c r="D106" i="9"/>
  <c r="C106" i="9"/>
  <c r="N105" i="9"/>
  <c r="M105" i="9"/>
  <c r="L105" i="9"/>
  <c r="K105" i="9"/>
  <c r="H105" i="9"/>
  <c r="G105" i="9"/>
  <c r="F105" i="9"/>
  <c r="E105" i="9"/>
  <c r="D105" i="9"/>
  <c r="C105" i="9"/>
  <c r="N104" i="9"/>
  <c r="M104" i="9"/>
  <c r="L104" i="9"/>
  <c r="K104" i="9"/>
  <c r="H104" i="9"/>
  <c r="G104" i="9"/>
  <c r="F104" i="9"/>
  <c r="E104" i="9"/>
  <c r="D104" i="9"/>
  <c r="C104" i="9"/>
  <c r="N103" i="9"/>
  <c r="M103" i="9"/>
  <c r="L103" i="9"/>
  <c r="K103" i="9"/>
  <c r="H103" i="9"/>
  <c r="G103" i="9"/>
  <c r="F103" i="9"/>
  <c r="E103" i="9"/>
  <c r="D103" i="9"/>
  <c r="C103" i="9"/>
  <c r="N102" i="9"/>
  <c r="M102" i="9"/>
  <c r="L102" i="9"/>
  <c r="K102" i="9"/>
  <c r="H102" i="9"/>
  <c r="G102" i="9"/>
  <c r="F102" i="9"/>
  <c r="E102" i="9"/>
  <c r="D102" i="9"/>
  <c r="C102" i="9"/>
  <c r="O100" i="9"/>
  <c r="I100" i="9"/>
  <c r="I108" i="9" s="1"/>
  <c r="O99" i="9"/>
  <c r="I99" i="9"/>
  <c r="O98" i="9"/>
  <c r="I98" i="9"/>
  <c r="O97" i="9"/>
  <c r="O108" i="9" s="1"/>
  <c r="I97" i="9"/>
  <c r="I109" i="9" s="1"/>
  <c r="O96" i="9"/>
  <c r="O107" i="9" s="1"/>
  <c r="I96" i="9"/>
  <c r="I104" i="9" s="1"/>
  <c r="O95" i="9"/>
  <c r="O105" i="9" s="1"/>
  <c r="I95" i="9"/>
  <c r="O94" i="9"/>
  <c r="O102" i="9" s="1"/>
  <c r="I94" i="9"/>
  <c r="E93" i="9"/>
  <c r="D93" i="9"/>
  <c r="N92" i="9"/>
  <c r="M92" i="9"/>
  <c r="L92" i="9"/>
  <c r="K92" i="9"/>
  <c r="H92" i="9"/>
  <c r="G92" i="9"/>
  <c r="F92" i="9"/>
  <c r="C92" i="9"/>
  <c r="L88" i="9"/>
  <c r="K88" i="9"/>
  <c r="E83" i="9"/>
  <c r="E81" i="9" s="1"/>
  <c r="N82" i="9"/>
  <c r="N83" i="9" s="1"/>
  <c r="M82" i="9"/>
  <c r="M83" i="9" s="1"/>
  <c r="M81" i="9" s="1"/>
  <c r="L82" i="9"/>
  <c r="L83" i="9" s="1"/>
  <c r="L81" i="9" s="1"/>
  <c r="K82" i="9"/>
  <c r="K83" i="9" s="1"/>
  <c r="K81" i="9" s="1"/>
  <c r="I82" i="9"/>
  <c r="H82" i="9"/>
  <c r="H83" i="9" s="1"/>
  <c r="G82" i="9"/>
  <c r="G83" i="9" s="1"/>
  <c r="F82" i="9"/>
  <c r="F83" i="9" s="1"/>
  <c r="E82" i="9"/>
  <c r="D82" i="9"/>
  <c r="D83" i="9" s="1"/>
  <c r="D81" i="9" s="1"/>
  <c r="C82" i="9"/>
  <c r="C83" i="9" s="1"/>
  <c r="C81" i="9" s="1"/>
  <c r="N81" i="9"/>
  <c r="H81" i="9"/>
  <c r="G81" i="9"/>
  <c r="F81" i="9"/>
  <c r="N80" i="9"/>
  <c r="M80" i="9"/>
  <c r="L80" i="9"/>
  <c r="K80" i="9"/>
  <c r="H80" i="9"/>
  <c r="G80" i="9"/>
  <c r="F80" i="9"/>
  <c r="E80" i="9"/>
  <c r="D80" i="9"/>
  <c r="C80" i="9"/>
  <c r="O79" i="9"/>
  <c r="N79" i="9"/>
  <c r="M79" i="9"/>
  <c r="L79" i="9"/>
  <c r="K79" i="9"/>
  <c r="H79" i="9"/>
  <c r="G79" i="9"/>
  <c r="F79" i="9"/>
  <c r="E79" i="9"/>
  <c r="D79" i="9"/>
  <c r="C79" i="9"/>
  <c r="N78" i="9"/>
  <c r="M78" i="9"/>
  <c r="L78" i="9"/>
  <c r="K78" i="9"/>
  <c r="H78" i="9"/>
  <c r="G78" i="9"/>
  <c r="F78" i="9"/>
  <c r="E78" i="9"/>
  <c r="D78" i="9"/>
  <c r="C78" i="9"/>
  <c r="N77" i="9"/>
  <c r="M77" i="9"/>
  <c r="L77" i="9"/>
  <c r="K77" i="9"/>
  <c r="H77" i="9"/>
  <c r="G77" i="9"/>
  <c r="F77" i="9"/>
  <c r="E77" i="9"/>
  <c r="D77" i="9"/>
  <c r="C77" i="9"/>
  <c r="N76" i="9"/>
  <c r="M76" i="9"/>
  <c r="L76" i="9"/>
  <c r="K76" i="9"/>
  <c r="I76" i="9"/>
  <c r="H76" i="9"/>
  <c r="G76" i="9"/>
  <c r="F76" i="9"/>
  <c r="E76" i="9"/>
  <c r="D76" i="9"/>
  <c r="C76" i="9"/>
  <c r="O75" i="9"/>
  <c r="N75" i="9"/>
  <c r="M75" i="9"/>
  <c r="L75" i="9"/>
  <c r="K75" i="9"/>
  <c r="H75" i="9"/>
  <c r="G75" i="9"/>
  <c r="F75" i="9"/>
  <c r="E75" i="9"/>
  <c r="D75" i="9"/>
  <c r="C75" i="9"/>
  <c r="N74" i="9"/>
  <c r="M74" i="9"/>
  <c r="L74" i="9"/>
  <c r="K74" i="9"/>
  <c r="I74" i="9"/>
  <c r="H74" i="9"/>
  <c r="G74" i="9"/>
  <c r="F74" i="9"/>
  <c r="E74" i="9"/>
  <c r="D74" i="9"/>
  <c r="C74" i="9"/>
  <c r="O73" i="9"/>
  <c r="N73" i="9"/>
  <c r="M73" i="9"/>
  <c r="L73" i="9"/>
  <c r="K73" i="9"/>
  <c r="H73" i="9"/>
  <c r="G73" i="9"/>
  <c r="F73" i="9"/>
  <c r="E73" i="9"/>
  <c r="D73" i="9"/>
  <c r="C73" i="9"/>
  <c r="O71" i="9"/>
  <c r="I71" i="9"/>
  <c r="O70" i="9"/>
  <c r="I70" i="9"/>
  <c r="O69" i="9"/>
  <c r="O82" i="9" s="1"/>
  <c r="O83" i="9" s="1"/>
  <c r="O81" i="9" s="1"/>
  <c r="I69" i="9"/>
  <c r="O68" i="9"/>
  <c r="O80" i="9" s="1"/>
  <c r="I68" i="9"/>
  <c r="I79" i="9" s="1"/>
  <c r="O67" i="9"/>
  <c r="O78" i="9" s="1"/>
  <c r="I67" i="9"/>
  <c r="I75" i="9" s="1"/>
  <c r="O66" i="9"/>
  <c r="O76" i="9" s="1"/>
  <c r="I66" i="9"/>
  <c r="I77" i="9" s="1"/>
  <c r="O65" i="9"/>
  <c r="I65" i="9"/>
  <c r="I73" i="9" s="1"/>
  <c r="E64" i="9"/>
  <c r="D64" i="9"/>
  <c r="N63" i="9"/>
  <c r="M63" i="9"/>
  <c r="L63" i="9"/>
  <c r="K63" i="9"/>
  <c r="H63" i="9"/>
  <c r="G63" i="9"/>
  <c r="F63" i="9"/>
  <c r="C63" i="9"/>
  <c r="L59" i="9"/>
  <c r="K59" i="9"/>
  <c r="F54" i="9"/>
  <c r="N53" i="9"/>
  <c r="N54" i="9" s="1"/>
  <c r="M53" i="9"/>
  <c r="M54" i="9" s="1"/>
  <c r="L53" i="9"/>
  <c r="L54" i="9" s="1"/>
  <c r="L52" i="9" s="1"/>
  <c r="K53" i="9"/>
  <c r="K54" i="9" s="1"/>
  <c r="H53" i="9"/>
  <c r="H54" i="9" s="1"/>
  <c r="H52" i="9" s="1"/>
  <c r="G53" i="9"/>
  <c r="G54" i="9" s="1"/>
  <c r="F53" i="9"/>
  <c r="E53" i="9"/>
  <c r="E54" i="9" s="1"/>
  <c r="E52" i="9" s="1"/>
  <c r="D53" i="9"/>
  <c r="D54" i="9" s="1"/>
  <c r="C53" i="9"/>
  <c r="C54" i="9" s="1"/>
  <c r="C52" i="9" s="1"/>
  <c r="N52" i="9"/>
  <c r="M52" i="9"/>
  <c r="K52" i="9"/>
  <c r="G52" i="9"/>
  <c r="F52" i="9"/>
  <c r="D52" i="9"/>
  <c r="N51" i="9"/>
  <c r="M51" i="9"/>
  <c r="L51" i="9"/>
  <c r="K51" i="9"/>
  <c r="H51" i="9"/>
  <c r="G51" i="9"/>
  <c r="F51" i="9"/>
  <c r="E51" i="9"/>
  <c r="D51" i="9"/>
  <c r="C51" i="9"/>
  <c r="N50" i="9"/>
  <c r="M50" i="9"/>
  <c r="L50" i="9"/>
  <c r="K50" i="9"/>
  <c r="H50" i="9"/>
  <c r="G50" i="9"/>
  <c r="F50" i="9"/>
  <c r="E50" i="9"/>
  <c r="D50" i="9"/>
  <c r="C50" i="9"/>
  <c r="N49" i="9"/>
  <c r="M49" i="9"/>
  <c r="L49" i="9"/>
  <c r="K49" i="9"/>
  <c r="I49" i="9"/>
  <c r="H49" i="9"/>
  <c r="G49" i="9"/>
  <c r="F49" i="9"/>
  <c r="E49" i="9"/>
  <c r="D49" i="9"/>
  <c r="C49" i="9"/>
  <c r="O48" i="9"/>
  <c r="N48" i="9"/>
  <c r="M48" i="9"/>
  <c r="L48" i="9"/>
  <c r="K48" i="9"/>
  <c r="H48" i="9"/>
  <c r="G48" i="9"/>
  <c r="F48" i="9"/>
  <c r="E48" i="9"/>
  <c r="D48" i="9"/>
  <c r="C48" i="9"/>
  <c r="N47" i="9"/>
  <c r="M47" i="9"/>
  <c r="L47" i="9"/>
  <c r="K47" i="9"/>
  <c r="H47" i="9"/>
  <c r="G47" i="9"/>
  <c r="F47" i="9"/>
  <c r="E47" i="9"/>
  <c r="D47" i="9"/>
  <c r="C47" i="9"/>
  <c r="N46" i="9"/>
  <c r="M46" i="9"/>
  <c r="L46" i="9"/>
  <c r="K46" i="9"/>
  <c r="H46" i="9"/>
  <c r="G46" i="9"/>
  <c r="F46" i="9"/>
  <c r="E46" i="9"/>
  <c r="D46" i="9"/>
  <c r="C46" i="9"/>
  <c r="N45" i="9"/>
  <c r="M45" i="9"/>
  <c r="L45" i="9"/>
  <c r="K45" i="9"/>
  <c r="I45" i="9"/>
  <c r="H45" i="9"/>
  <c r="G45" i="9"/>
  <c r="F45" i="9"/>
  <c r="E45" i="9"/>
  <c r="D45" i="9"/>
  <c r="C45" i="9"/>
  <c r="N44" i="9"/>
  <c r="M44" i="9"/>
  <c r="L44" i="9"/>
  <c r="K44" i="9"/>
  <c r="H44" i="9"/>
  <c r="G44" i="9"/>
  <c r="F44" i="9"/>
  <c r="E44" i="9"/>
  <c r="D44" i="9"/>
  <c r="C44" i="9"/>
  <c r="O42" i="9"/>
  <c r="I42" i="9"/>
  <c r="O41" i="9"/>
  <c r="I41" i="9"/>
  <c r="O40" i="9"/>
  <c r="O53" i="9" s="1"/>
  <c r="I40" i="9"/>
  <c r="I53" i="9" s="1"/>
  <c r="I54" i="9" s="1"/>
  <c r="O39" i="9"/>
  <c r="I39" i="9"/>
  <c r="I50" i="9" s="1"/>
  <c r="O38" i="9"/>
  <c r="O49" i="9" s="1"/>
  <c r="I38" i="9"/>
  <c r="I46" i="9" s="1"/>
  <c r="O37" i="9"/>
  <c r="I37" i="9"/>
  <c r="I48" i="9" s="1"/>
  <c r="O36" i="9"/>
  <c r="O44" i="9" s="1"/>
  <c r="I36" i="9"/>
  <c r="I44" i="9" s="1"/>
  <c r="E35" i="9"/>
  <c r="D35" i="9"/>
  <c r="N34" i="9"/>
  <c r="M34" i="9"/>
  <c r="L34" i="9"/>
  <c r="K34" i="9"/>
  <c r="H34" i="9"/>
  <c r="G34" i="9"/>
  <c r="F34" i="9"/>
  <c r="C34" i="9"/>
  <c r="L30" i="9"/>
  <c r="K30" i="9"/>
  <c r="N25" i="9"/>
  <c r="F25" i="9"/>
  <c r="E25" i="9"/>
  <c r="C25" i="9"/>
  <c r="N24" i="9"/>
  <c r="M24" i="9"/>
  <c r="M25" i="9" s="1"/>
  <c r="L24" i="9"/>
  <c r="L25" i="9" s="1"/>
  <c r="L23" i="9" s="1"/>
  <c r="K24" i="9"/>
  <c r="K25" i="9" s="1"/>
  <c r="H24" i="9"/>
  <c r="H25" i="9" s="1"/>
  <c r="H23" i="9" s="1"/>
  <c r="G24" i="9"/>
  <c r="G25" i="9" s="1"/>
  <c r="G23" i="9" s="1"/>
  <c r="F24" i="9"/>
  <c r="E24" i="9"/>
  <c r="D24" i="9"/>
  <c r="D25" i="9" s="1"/>
  <c r="D23" i="9" s="1"/>
  <c r="C24" i="9"/>
  <c r="N23" i="9"/>
  <c r="M23" i="9"/>
  <c r="K23" i="9"/>
  <c r="F23" i="9"/>
  <c r="E23" i="9"/>
  <c r="C23" i="9"/>
  <c r="N22" i="9"/>
  <c r="M22" i="9"/>
  <c r="L22" i="9"/>
  <c r="K22" i="9"/>
  <c r="H22" i="9"/>
  <c r="G22" i="9"/>
  <c r="F22" i="9"/>
  <c r="E22" i="9"/>
  <c r="D22" i="9"/>
  <c r="C22" i="9"/>
  <c r="N21" i="9"/>
  <c r="M21" i="9"/>
  <c r="L21" i="9"/>
  <c r="K21" i="9"/>
  <c r="H21" i="9"/>
  <c r="G21" i="9"/>
  <c r="F21" i="9"/>
  <c r="E21" i="9"/>
  <c r="D21" i="9"/>
  <c r="C21" i="9"/>
  <c r="N20" i="9"/>
  <c r="M20" i="9"/>
  <c r="L20" i="9"/>
  <c r="K20" i="9"/>
  <c r="I20" i="9"/>
  <c r="H20" i="9"/>
  <c r="G20" i="9"/>
  <c r="F20" i="9"/>
  <c r="E20" i="9"/>
  <c r="D20" i="9"/>
  <c r="C20" i="9"/>
  <c r="O19" i="9"/>
  <c r="N19" i="9"/>
  <c r="M19" i="9"/>
  <c r="L19" i="9"/>
  <c r="K19" i="9"/>
  <c r="H19" i="9"/>
  <c r="G19" i="9"/>
  <c r="F19" i="9"/>
  <c r="E19" i="9"/>
  <c r="D19" i="9"/>
  <c r="C19" i="9"/>
  <c r="N18" i="9"/>
  <c r="M18" i="9"/>
  <c r="L18" i="9"/>
  <c r="K18" i="9"/>
  <c r="H18" i="9"/>
  <c r="G18" i="9"/>
  <c r="F18" i="9"/>
  <c r="E18" i="9"/>
  <c r="D18" i="9"/>
  <c r="C18" i="9"/>
  <c r="N17" i="9"/>
  <c r="M17" i="9"/>
  <c r="L17" i="9"/>
  <c r="K17" i="9"/>
  <c r="H17" i="9"/>
  <c r="G17" i="9"/>
  <c r="F17" i="9"/>
  <c r="E17" i="9"/>
  <c r="D17" i="9"/>
  <c r="C17" i="9"/>
  <c r="N16" i="9"/>
  <c r="M16" i="9"/>
  <c r="L16" i="9"/>
  <c r="K16" i="9"/>
  <c r="H16" i="9"/>
  <c r="G16" i="9"/>
  <c r="F16" i="9"/>
  <c r="E16" i="9"/>
  <c r="D16" i="9"/>
  <c r="C16" i="9"/>
  <c r="N15" i="9"/>
  <c r="M15" i="9"/>
  <c r="L15" i="9"/>
  <c r="K15" i="9"/>
  <c r="H15" i="9"/>
  <c r="G15" i="9"/>
  <c r="F15" i="9"/>
  <c r="E15" i="9"/>
  <c r="D15" i="9"/>
  <c r="C15" i="9"/>
  <c r="O13" i="9"/>
  <c r="I13" i="9"/>
  <c r="I23" i="9" s="1"/>
  <c r="O12" i="9"/>
  <c r="I12" i="9"/>
  <c r="O11" i="9"/>
  <c r="O24" i="9" s="1"/>
  <c r="I11" i="9"/>
  <c r="I24" i="9" s="1"/>
  <c r="I25" i="9" s="1"/>
  <c r="O10" i="9"/>
  <c r="I10" i="9"/>
  <c r="O9" i="9"/>
  <c r="O20" i="9" s="1"/>
  <c r="I9" i="9"/>
  <c r="I17" i="9" s="1"/>
  <c r="O8" i="9"/>
  <c r="I8" i="9"/>
  <c r="I19" i="9" s="1"/>
  <c r="O7" i="9"/>
  <c r="O15" i="9" s="1"/>
  <c r="I7" i="9"/>
  <c r="I15" i="9" s="1"/>
  <c r="C199" i="8"/>
  <c r="B199" i="8"/>
  <c r="C198" i="8"/>
  <c r="B198" i="8"/>
  <c r="C197" i="8"/>
  <c r="B197" i="8"/>
  <c r="C196" i="8"/>
  <c r="B196" i="8"/>
  <c r="C195" i="8"/>
  <c r="B195" i="8"/>
  <c r="C194" i="8"/>
  <c r="B194" i="8"/>
  <c r="B162" i="8"/>
  <c r="B160" i="8"/>
  <c r="B159" i="8"/>
  <c r="B158" i="8"/>
  <c r="B157" i="8"/>
  <c r="K147" i="8"/>
  <c r="I147" i="8"/>
  <c r="H135" i="8"/>
  <c r="N130" i="8"/>
  <c r="M130" i="8"/>
  <c r="C165" i="8" s="1"/>
  <c r="L130" i="8"/>
  <c r="C164" i="8" s="1"/>
  <c r="K130" i="8"/>
  <c r="C163" i="8" s="1"/>
  <c r="H130" i="8"/>
  <c r="G130" i="8"/>
  <c r="F130" i="8"/>
  <c r="E130" i="8"/>
  <c r="D130" i="8"/>
  <c r="C158" i="8" s="1"/>
  <c r="C130" i="8"/>
  <c r="C157" i="8" s="1"/>
  <c r="N129" i="8"/>
  <c r="M129" i="8"/>
  <c r="L129" i="8"/>
  <c r="K129" i="8"/>
  <c r="H129" i="8"/>
  <c r="G129" i="8"/>
  <c r="F129" i="8"/>
  <c r="E129" i="8"/>
  <c r="D129" i="8"/>
  <c r="C129" i="8"/>
  <c r="N128" i="8"/>
  <c r="N141" i="8" s="1"/>
  <c r="N142" i="8" s="1"/>
  <c r="E166" i="8" s="1"/>
  <c r="M128" i="8"/>
  <c r="L128" i="8"/>
  <c r="K128" i="8"/>
  <c r="H128" i="8"/>
  <c r="G128" i="8"/>
  <c r="F128" i="8"/>
  <c r="E128" i="8"/>
  <c r="D128" i="8"/>
  <c r="C128" i="8"/>
  <c r="N127" i="8"/>
  <c r="N138" i="8" s="1"/>
  <c r="M127" i="8"/>
  <c r="L127" i="8"/>
  <c r="K127" i="8"/>
  <c r="H127" i="8"/>
  <c r="G127" i="8"/>
  <c r="F127" i="8"/>
  <c r="E127" i="8"/>
  <c r="D127" i="8"/>
  <c r="C127" i="8"/>
  <c r="M137" i="8"/>
  <c r="L137" i="8"/>
  <c r="K137" i="8"/>
  <c r="G137" i="8"/>
  <c r="D137" i="8"/>
  <c r="N136" i="8"/>
  <c r="E135" i="8"/>
  <c r="N124" i="8"/>
  <c r="N132" i="8" s="1"/>
  <c r="M124" i="8"/>
  <c r="M132" i="8" s="1"/>
  <c r="L124" i="8"/>
  <c r="K124" i="8"/>
  <c r="H124" i="8"/>
  <c r="G124" i="8"/>
  <c r="F124" i="8"/>
  <c r="E124" i="8"/>
  <c r="E132" i="8" s="1"/>
  <c r="D124" i="8"/>
  <c r="C124" i="8"/>
  <c r="E123" i="8"/>
  <c r="D123" i="8"/>
  <c r="N122" i="8"/>
  <c r="B166" i="8" s="1"/>
  <c r="M122" i="8"/>
  <c r="B165" i="8" s="1"/>
  <c r="L122" i="8"/>
  <c r="B164" i="8" s="1"/>
  <c r="K122" i="8"/>
  <c r="B163" i="8" s="1"/>
  <c r="H122" i="8"/>
  <c r="G122" i="8"/>
  <c r="B161" i="8" s="1"/>
  <c r="F122" i="8"/>
  <c r="C122" i="8"/>
  <c r="L117" i="8"/>
  <c r="K117" i="8"/>
  <c r="N111" i="8"/>
  <c r="N112" i="8" s="1"/>
  <c r="M111" i="8"/>
  <c r="M112" i="8" s="1"/>
  <c r="L111" i="8"/>
  <c r="L112" i="8" s="1"/>
  <c r="L110" i="8" s="1"/>
  <c r="K111" i="8"/>
  <c r="K112" i="8" s="1"/>
  <c r="H111" i="8"/>
  <c r="H112" i="8" s="1"/>
  <c r="H110" i="8" s="1"/>
  <c r="G111" i="8"/>
  <c r="G112" i="8" s="1"/>
  <c r="F111" i="8"/>
  <c r="F112" i="8" s="1"/>
  <c r="F110" i="8" s="1"/>
  <c r="E111" i="8"/>
  <c r="E112" i="8" s="1"/>
  <c r="E110" i="8" s="1"/>
  <c r="D111" i="8"/>
  <c r="D112" i="8" s="1"/>
  <c r="D110" i="8" s="1"/>
  <c r="C111" i="8"/>
  <c r="C112" i="8" s="1"/>
  <c r="C110" i="8" s="1"/>
  <c r="N110" i="8"/>
  <c r="M110" i="8"/>
  <c r="K110" i="8"/>
  <c r="G110" i="8"/>
  <c r="N109" i="8"/>
  <c r="M109" i="8"/>
  <c r="L109" i="8"/>
  <c r="K109" i="8"/>
  <c r="H109" i="8"/>
  <c r="G109" i="8"/>
  <c r="F109" i="8"/>
  <c r="E109" i="8"/>
  <c r="D109" i="8"/>
  <c r="C109" i="8"/>
  <c r="N108" i="8"/>
  <c r="M108" i="8"/>
  <c r="L108" i="8"/>
  <c r="K108" i="8"/>
  <c r="H108" i="8"/>
  <c r="G108" i="8"/>
  <c r="F108" i="8"/>
  <c r="E108" i="8"/>
  <c r="D108" i="8"/>
  <c r="C108" i="8"/>
  <c r="N107" i="8"/>
  <c r="M107" i="8"/>
  <c r="L107" i="8"/>
  <c r="K107" i="8"/>
  <c r="H107" i="8"/>
  <c r="G107" i="8"/>
  <c r="F107" i="8"/>
  <c r="E107" i="8"/>
  <c r="D107" i="8"/>
  <c r="C107" i="8"/>
  <c r="N106" i="8"/>
  <c r="M106" i="8"/>
  <c r="L106" i="8"/>
  <c r="K106" i="8"/>
  <c r="H106" i="8"/>
  <c r="G106" i="8"/>
  <c r="F106" i="8"/>
  <c r="E106" i="8"/>
  <c r="D106" i="8"/>
  <c r="C106" i="8"/>
  <c r="N105" i="8"/>
  <c r="M105" i="8"/>
  <c r="L105" i="8"/>
  <c r="K105" i="8"/>
  <c r="H105" i="8"/>
  <c r="G105" i="8"/>
  <c r="F105" i="8"/>
  <c r="E105" i="8"/>
  <c r="D105" i="8"/>
  <c r="C105" i="8"/>
  <c r="N104" i="8"/>
  <c r="M104" i="8"/>
  <c r="L104" i="8"/>
  <c r="K104" i="8"/>
  <c r="H104" i="8"/>
  <c r="G104" i="8"/>
  <c r="F104" i="8"/>
  <c r="E104" i="8"/>
  <c r="D104" i="8"/>
  <c r="C104" i="8"/>
  <c r="N103" i="8"/>
  <c r="M103" i="8"/>
  <c r="L103" i="8"/>
  <c r="K103" i="8"/>
  <c r="H103" i="8"/>
  <c r="G103" i="8"/>
  <c r="F103" i="8"/>
  <c r="E103" i="8"/>
  <c r="D103" i="8"/>
  <c r="C103" i="8"/>
  <c r="N102" i="8"/>
  <c r="M102" i="8"/>
  <c r="L102" i="8"/>
  <c r="K102" i="8"/>
  <c r="I102" i="8"/>
  <c r="H102" i="8"/>
  <c r="G102" i="8"/>
  <c r="F102" i="8"/>
  <c r="E102" i="8"/>
  <c r="D102" i="8"/>
  <c r="C102" i="8"/>
  <c r="O100" i="8"/>
  <c r="I100" i="8"/>
  <c r="I108" i="8" s="1"/>
  <c r="O99" i="8"/>
  <c r="I99" i="8"/>
  <c r="O98" i="8"/>
  <c r="I98" i="8"/>
  <c r="O97" i="8"/>
  <c r="O108" i="8" s="1"/>
  <c r="I97" i="8"/>
  <c r="I109" i="8" s="1"/>
  <c r="O96" i="8"/>
  <c r="O107" i="8" s="1"/>
  <c r="I96" i="8"/>
  <c r="I107" i="8" s="1"/>
  <c r="O95" i="8"/>
  <c r="O106" i="8" s="1"/>
  <c r="I95" i="8"/>
  <c r="I106" i="8" s="1"/>
  <c r="O94" i="8"/>
  <c r="O102" i="8" s="1"/>
  <c r="I94" i="8"/>
  <c r="E93" i="8"/>
  <c r="D93" i="8"/>
  <c r="N92" i="8"/>
  <c r="M92" i="8"/>
  <c r="L92" i="8"/>
  <c r="K92" i="8"/>
  <c r="H92" i="8"/>
  <c r="G92" i="8"/>
  <c r="F92" i="8"/>
  <c r="C92" i="8"/>
  <c r="L88" i="8"/>
  <c r="K88" i="8"/>
  <c r="N83" i="8"/>
  <c r="N81" i="8" s="1"/>
  <c r="N82" i="8"/>
  <c r="M82" i="8"/>
  <c r="M83" i="8" s="1"/>
  <c r="M81" i="8" s="1"/>
  <c r="L82" i="8"/>
  <c r="L83" i="8" s="1"/>
  <c r="L81" i="8" s="1"/>
  <c r="K82" i="8"/>
  <c r="K83" i="8" s="1"/>
  <c r="K81" i="8" s="1"/>
  <c r="H82" i="8"/>
  <c r="H83" i="8" s="1"/>
  <c r="G82" i="8"/>
  <c r="G83" i="8" s="1"/>
  <c r="G81" i="8" s="1"/>
  <c r="F82" i="8"/>
  <c r="F83" i="8" s="1"/>
  <c r="E82" i="8"/>
  <c r="E83" i="8" s="1"/>
  <c r="D82" i="8"/>
  <c r="D83" i="8" s="1"/>
  <c r="D81" i="8" s="1"/>
  <c r="C82" i="8"/>
  <c r="C83" i="8" s="1"/>
  <c r="C81" i="8" s="1"/>
  <c r="H81" i="8"/>
  <c r="F81" i="8"/>
  <c r="E81" i="8"/>
  <c r="N80" i="8"/>
  <c r="M80" i="8"/>
  <c r="L80" i="8"/>
  <c r="K80" i="8"/>
  <c r="H80" i="8"/>
  <c r="G80" i="8"/>
  <c r="F80" i="8"/>
  <c r="E80" i="8"/>
  <c r="D80" i="8"/>
  <c r="C80" i="8"/>
  <c r="N79" i="8"/>
  <c r="M79" i="8"/>
  <c r="L79" i="8"/>
  <c r="K79" i="8"/>
  <c r="H79" i="8"/>
  <c r="G79" i="8"/>
  <c r="F79" i="8"/>
  <c r="E79" i="8"/>
  <c r="D79" i="8"/>
  <c r="C79" i="8"/>
  <c r="N78" i="8"/>
  <c r="M78" i="8"/>
  <c r="L78" i="8"/>
  <c r="K78" i="8"/>
  <c r="H78" i="8"/>
  <c r="G78" i="8"/>
  <c r="F78" i="8"/>
  <c r="E78" i="8"/>
  <c r="D78" i="8"/>
  <c r="C78" i="8"/>
  <c r="N77" i="8"/>
  <c r="M77" i="8"/>
  <c r="L77" i="8"/>
  <c r="K77" i="8"/>
  <c r="H77" i="8"/>
  <c r="G77" i="8"/>
  <c r="F77" i="8"/>
  <c r="E77" i="8"/>
  <c r="D77" i="8"/>
  <c r="C77" i="8"/>
  <c r="N76" i="8"/>
  <c r="M76" i="8"/>
  <c r="L76" i="8"/>
  <c r="K76" i="8"/>
  <c r="H76" i="8"/>
  <c r="G76" i="8"/>
  <c r="F76" i="8"/>
  <c r="E76" i="8"/>
  <c r="D76" i="8"/>
  <c r="C76" i="8"/>
  <c r="N75" i="8"/>
  <c r="M75" i="8"/>
  <c r="L75" i="8"/>
  <c r="K75" i="8"/>
  <c r="H75" i="8"/>
  <c r="G75" i="8"/>
  <c r="F75" i="8"/>
  <c r="E75" i="8"/>
  <c r="D75" i="8"/>
  <c r="C75" i="8"/>
  <c r="N74" i="8"/>
  <c r="M74" i="8"/>
  <c r="L74" i="8"/>
  <c r="K74" i="8"/>
  <c r="I74" i="8"/>
  <c r="H74" i="8"/>
  <c r="G74" i="8"/>
  <c r="F74" i="8"/>
  <c r="E74" i="8"/>
  <c r="D74" i="8"/>
  <c r="C74" i="8"/>
  <c r="O73" i="8"/>
  <c r="N73" i="8"/>
  <c r="M73" i="8"/>
  <c r="L73" i="8"/>
  <c r="K73" i="8"/>
  <c r="H73" i="8"/>
  <c r="G73" i="8"/>
  <c r="F73" i="8"/>
  <c r="E73" i="8"/>
  <c r="D73" i="8"/>
  <c r="C73" i="8"/>
  <c r="O71" i="8"/>
  <c r="I71" i="8"/>
  <c r="O70" i="8"/>
  <c r="I70" i="8"/>
  <c r="O69" i="8"/>
  <c r="I69" i="8"/>
  <c r="O68" i="8"/>
  <c r="O80" i="8" s="1"/>
  <c r="I68" i="8"/>
  <c r="I79" i="8" s="1"/>
  <c r="O67" i="8"/>
  <c r="O78" i="8" s="1"/>
  <c r="I67" i="8"/>
  <c r="I78" i="8" s="1"/>
  <c r="O66" i="8"/>
  <c r="I66" i="8"/>
  <c r="I77" i="8" s="1"/>
  <c r="O65" i="8"/>
  <c r="I65" i="8"/>
  <c r="E64" i="8"/>
  <c r="D64" i="8"/>
  <c r="N63" i="8"/>
  <c r="M63" i="8"/>
  <c r="L63" i="8"/>
  <c r="K63" i="8"/>
  <c r="H63" i="8"/>
  <c r="G63" i="8"/>
  <c r="F63" i="8"/>
  <c r="C63" i="8"/>
  <c r="L59" i="8"/>
  <c r="K59" i="8"/>
  <c r="K54" i="8"/>
  <c r="E54" i="8"/>
  <c r="D54" i="8"/>
  <c r="N53" i="8"/>
  <c r="N54" i="8" s="1"/>
  <c r="M53" i="8"/>
  <c r="M54" i="8" s="1"/>
  <c r="L53" i="8"/>
  <c r="L54" i="8" s="1"/>
  <c r="L52" i="8" s="1"/>
  <c r="K53" i="8"/>
  <c r="H53" i="8"/>
  <c r="H54" i="8" s="1"/>
  <c r="H52" i="8" s="1"/>
  <c r="G53" i="8"/>
  <c r="G54" i="8" s="1"/>
  <c r="F53" i="8"/>
  <c r="F54" i="8" s="1"/>
  <c r="F52" i="8" s="1"/>
  <c r="E53" i="8"/>
  <c r="D53" i="8"/>
  <c r="C53" i="8"/>
  <c r="C54" i="8" s="1"/>
  <c r="C52" i="8" s="1"/>
  <c r="N52" i="8"/>
  <c r="M52" i="8"/>
  <c r="K52" i="8"/>
  <c r="G52" i="8"/>
  <c r="E52" i="8"/>
  <c r="D52" i="8"/>
  <c r="N51" i="8"/>
  <c r="M51" i="8"/>
  <c r="L51" i="8"/>
  <c r="K51" i="8"/>
  <c r="H51" i="8"/>
  <c r="G51" i="8"/>
  <c r="F51" i="8"/>
  <c r="E51" i="8"/>
  <c r="D51" i="8"/>
  <c r="C51" i="8"/>
  <c r="N50" i="8"/>
  <c r="M50" i="8"/>
  <c r="L50" i="8"/>
  <c r="K50" i="8"/>
  <c r="H50" i="8"/>
  <c r="G50" i="8"/>
  <c r="F50" i="8"/>
  <c r="E50" i="8"/>
  <c r="D50" i="8"/>
  <c r="C50" i="8"/>
  <c r="O49" i="8"/>
  <c r="N49" i="8"/>
  <c r="M49" i="8"/>
  <c r="L49" i="8"/>
  <c r="K49" i="8"/>
  <c r="H49" i="8"/>
  <c r="G49" i="8"/>
  <c r="F49" i="8"/>
  <c r="E49" i="8"/>
  <c r="D49" i="8"/>
  <c r="C49" i="8"/>
  <c r="N48" i="8"/>
  <c r="M48" i="8"/>
  <c r="L48" i="8"/>
  <c r="K48" i="8"/>
  <c r="H48" i="8"/>
  <c r="G48" i="8"/>
  <c r="F48" i="8"/>
  <c r="E48" i="8"/>
  <c r="D48" i="8"/>
  <c r="C48" i="8"/>
  <c r="N47" i="8"/>
  <c r="M47" i="8"/>
  <c r="L47" i="8"/>
  <c r="K47" i="8"/>
  <c r="H47" i="8"/>
  <c r="G47" i="8"/>
  <c r="F47" i="8"/>
  <c r="E47" i="8"/>
  <c r="D47" i="8"/>
  <c r="C47" i="8"/>
  <c r="N46" i="8"/>
  <c r="M46" i="8"/>
  <c r="L46" i="8"/>
  <c r="K46" i="8"/>
  <c r="H46" i="8"/>
  <c r="G46" i="8"/>
  <c r="F46" i="8"/>
  <c r="E46" i="8"/>
  <c r="D46" i="8"/>
  <c r="C46" i="8"/>
  <c r="N45" i="8"/>
  <c r="M45" i="8"/>
  <c r="L45" i="8"/>
  <c r="K45" i="8"/>
  <c r="H45" i="8"/>
  <c r="G45" i="8"/>
  <c r="F45" i="8"/>
  <c r="E45" i="8"/>
  <c r="D45" i="8"/>
  <c r="C45" i="8"/>
  <c r="N44" i="8"/>
  <c r="M44" i="8"/>
  <c r="L44" i="8"/>
  <c r="K44" i="8"/>
  <c r="H44" i="8"/>
  <c r="G44" i="8"/>
  <c r="F44" i="8"/>
  <c r="E44" i="8"/>
  <c r="D44" i="8"/>
  <c r="C44" i="8"/>
  <c r="O42" i="8"/>
  <c r="I42" i="8"/>
  <c r="O41" i="8"/>
  <c r="I41" i="8"/>
  <c r="O40" i="8"/>
  <c r="O51" i="8" s="1"/>
  <c r="I40" i="8"/>
  <c r="I53" i="8" s="1"/>
  <c r="O39" i="8"/>
  <c r="I39" i="8"/>
  <c r="I50" i="8" s="1"/>
  <c r="O38" i="8"/>
  <c r="O46" i="8" s="1"/>
  <c r="I38" i="8"/>
  <c r="I46" i="8" s="1"/>
  <c r="O37" i="8"/>
  <c r="O47" i="8" s="1"/>
  <c r="I37" i="8"/>
  <c r="I48" i="8" s="1"/>
  <c r="O36" i="8"/>
  <c r="O44" i="8" s="1"/>
  <c r="I36" i="8"/>
  <c r="E35" i="8"/>
  <c r="D35" i="8"/>
  <c r="N34" i="8"/>
  <c r="M34" i="8"/>
  <c r="L34" i="8"/>
  <c r="K34" i="8"/>
  <c r="H34" i="8"/>
  <c r="G34" i="8"/>
  <c r="F34" i="8"/>
  <c r="C34" i="8"/>
  <c r="L30" i="8"/>
  <c r="K30" i="8"/>
  <c r="M25" i="8"/>
  <c r="L25" i="8"/>
  <c r="L23" i="8" s="1"/>
  <c r="N24" i="8"/>
  <c r="N25" i="8" s="1"/>
  <c r="M24" i="8"/>
  <c r="L24" i="8"/>
  <c r="K24" i="8"/>
  <c r="K25" i="8" s="1"/>
  <c r="I24" i="8"/>
  <c r="I25" i="8" s="1"/>
  <c r="H24" i="8"/>
  <c r="H25" i="8" s="1"/>
  <c r="H23" i="8" s="1"/>
  <c r="G24" i="8"/>
  <c r="G25" i="8" s="1"/>
  <c r="G23" i="8" s="1"/>
  <c r="F24" i="8"/>
  <c r="F25" i="8" s="1"/>
  <c r="F23" i="8" s="1"/>
  <c r="E24" i="8"/>
  <c r="E25" i="8" s="1"/>
  <c r="E23" i="8" s="1"/>
  <c r="D24" i="8"/>
  <c r="D25" i="8" s="1"/>
  <c r="C24" i="8"/>
  <c r="C25" i="8" s="1"/>
  <c r="C23" i="8" s="1"/>
  <c r="N23" i="8"/>
  <c r="M23" i="8"/>
  <c r="K23" i="8"/>
  <c r="D23" i="8"/>
  <c r="N22" i="8"/>
  <c r="M22" i="8"/>
  <c r="L22" i="8"/>
  <c r="K22" i="8"/>
  <c r="H22" i="8"/>
  <c r="G22" i="8"/>
  <c r="F22" i="8"/>
  <c r="E22" i="8"/>
  <c r="D22" i="8"/>
  <c r="C22" i="8"/>
  <c r="N21" i="8"/>
  <c r="M21" i="8"/>
  <c r="L21" i="8"/>
  <c r="K21" i="8"/>
  <c r="H21" i="8"/>
  <c r="G21" i="8"/>
  <c r="F21" i="8"/>
  <c r="E21" i="8"/>
  <c r="D21" i="8"/>
  <c r="C21" i="8"/>
  <c r="N20" i="8"/>
  <c r="M20" i="8"/>
  <c r="L20" i="8"/>
  <c r="K20" i="8"/>
  <c r="I20" i="8"/>
  <c r="H20" i="8"/>
  <c r="G20" i="8"/>
  <c r="F20" i="8"/>
  <c r="E20" i="8"/>
  <c r="D20" i="8"/>
  <c r="C20" i="8"/>
  <c r="O19" i="8"/>
  <c r="N19" i="8"/>
  <c r="M19" i="8"/>
  <c r="L19" i="8"/>
  <c r="K19" i="8"/>
  <c r="I19" i="8"/>
  <c r="H19" i="8"/>
  <c r="G19" i="8"/>
  <c r="F19" i="8"/>
  <c r="E19" i="8"/>
  <c r="D19" i="8"/>
  <c r="C19" i="8"/>
  <c r="N18" i="8"/>
  <c r="M18" i="8"/>
  <c r="L18" i="8"/>
  <c r="K18" i="8"/>
  <c r="H18" i="8"/>
  <c r="G18" i="8"/>
  <c r="F18" i="8"/>
  <c r="E18" i="8"/>
  <c r="D18" i="8"/>
  <c r="C18" i="8"/>
  <c r="N17" i="8"/>
  <c r="M17" i="8"/>
  <c r="L17" i="8"/>
  <c r="K17" i="8"/>
  <c r="H17" i="8"/>
  <c r="G17" i="8"/>
  <c r="F17" i="8"/>
  <c r="E17" i="8"/>
  <c r="D17" i="8"/>
  <c r="C17" i="8"/>
  <c r="N16" i="8"/>
  <c r="M16" i="8"/>
  <c r="L16" i="8"/>
  <c r="K16" i="8"/>
  <c r="H16" i="8"/>
  <c r="G16" i="8"/>
  <c r="F16" i="8"/>
  <c r="E16" i="8"/>
  <c r="D16" i="8"/>
  <c r="C16" i="8"/>
  <c r="N15" i="8"/>
  <c r="M15" i="8"/>
  <c r="L15" i="8"/>
  <c r="K15" i="8"/>
  <c r="H15" i="8"/>
  <c r="G15" i="8"/>
  <c r="F15" i="8"/>
  <c r="E15" i="8"/>
  <c r="D15" i="8"/>
  <c r="C15" i="8"/>
  <c r="O13" i="8"/>
  <c r="I13" i="8"/>
  <c r="O12" i="8"/>
  <c r="I12" i="8"/>
  <c r="O11" i="8"/>
  <c r="O24" i="8" s="1"/>
  <c r="O25" i="8" s="1"/>
  <c r="O23" i="8" s="1"/>
  <c r="I11" i="8"/>
  <c r="O10" i="8"/>
  <c r="O21" i="8" s="1"/>
  <c r="I10" i="8"/>
  <c r="I21" i="8" s="1"/>
  <c r="O9" i="8"/>
  <c r="O20" i="8" s="1"/>
  <c r="I9" i="8"/>
  <c r="I17" i="8" s="1"/>
  <c r="O8" i="8"/>
  <c r="I8" i="8"/>
  <c r="O7" i="8"/>
  <c r="O15" i="8" s="1"/>
  <c r="I7" i="8"/>
  <c r="I15" i="8" s="1"/>
  <c r="C199" i="7"/>
  <c r="B199" i="7"/>
  <c r="C198" i="7"/>
  <c r="B198" i="7"/>
  <c r="C197" i="7"/>
  <c r="B197" i="7"/>
  <c r="C196" i="7"/>
  <c r="B196" i="7"/>
  <c r="C195" i="7"/>
  <c r="B195" i="7"/>
  <c r="C194" i="7"/>
  <c r="B194" i="7"/>
  <c r="B165" i="7"/>
  <c r="C163" i="7"/>
  <c r="B162" i="7"/>
  <c r="B160" i="7"/>
  <c r="B159" i="7"/>
  <c r="B157" i="7"/>
  <c r="K147" i="7"/>
  <c r="I147" i="7"/>
  <c r="N130" i="7"/>
  <c r="M130" i="7"/>
  <c r="C165" i="7" s="1"/>
  <c r="L130" i="7"/>
  <c r="C164" i="7" s="1"/>
  <c r="K130" i="7"/>
  <c r="H130" i="7"/>
  <c r="G130" i="7"/>
  <c r="C161" i="7" s="1"/>
  <c r="F130" i="7"/>
  <c r="E130" i="7"/>
  <c r="D130" i="7"/>
  <c r="C158" i="7" s="1"/>
  <c r="C130" i="7"/>
  <c r="C157" i="7" s="1"/>
  <c r="N129" i="7"/>
  <c r="M129" i="7"/>
  <c r="L129" i="7"/>
  <c r="K129" i="7"/>
  <c r="H129" i="7"/>
  <c r="G129" i="7"/>
  <c r="F129" i="7"/>
  <c r="E129" i="7"/>
  <c r="D129" i="7"/>
  <c r="C129" i="7"/>
  <c r="N128" i="7"/>
  <c r="M128" i="7"/>
  <c r="M141" i="7" s="1"/>
  <c r="L128" i="7"/>
  <c r="K128" i="7"/>
  <c r="H128" i="7"/>
  <c r="G128" i="7"/>
  <c r="F128" i="7"/>
  <c r="E128" i="7"/>
  <c r="D128" i="7"/>
  <c r="C128" i="7"/>
  <c r="N127" i="7"/>
  <c r="M127" i="7"/>
  <c r="L127" i="7"/>
  <c r="K127" i="7"/>
  <c r="H127" i="7"/>
  <c r="G127" i="7"/>
  <c r="F127" i="7"/>
  <c r="E127" i="7"/>
  <c r="D127" i="7"/>
  <c r="C127" i="7"/>
  <c r="L137" i="7"/>
  <c r="D137" i="7"/>
  <c r="C137" i="7"/>
  <c r="H135" i="7"/>
  <c r="G135" i="7"/>
  <c r="N124" i="7"/>
  <c r="M124" i="7"/>
  <c r="M132" i="7" s="1"/>
  <c r="L124" i="7"/>
  <c r="K124" i="7"/>
  <c r="H124" i="7"/>
  <c r="H132" i="7" s="1"/>
  <c r="G124" i="7"/>
  <c r="F124" i="7"/>
  <c r="E124" i="7"/>
  <c r="D124" i="7"/>
  <c r="C124" i="7"/>
  <c r="E123" i="7"/>
  <c r="D123" i="7"/>
  <c r="B158" i="7" s="1"/>
  <c r="N122" i="7"/>
  <c r="B166" i="7" s="1"/>
  <c r="M122" i="7"/>
  <c r="L122" i="7"/>
  <c r="B164" i="7" s="1"/>
  <c r="K122" i="7"/>
  <c r="B163" i="7" s="1"/>
  <c r="H122" i="7"/>
  <c r="G122" i="7"/>
  <c r="B161" i="7" s="1"/>
  <c r="F122" i="7"/>
  <c r="C122" i="7"/>
  <c r="L117" i="7"/>
  <c r="K117" i="7"/>
  <c r="H112" i="7"/>
  <c r="N111" i="7"/>
  <c r="N112" i="7" s="1"/>
  <c r="M111" i="7"/>
  <c r="M112" i="7" s="1"/>
  <c r="L111" i="7"/>
  <c r="L112" i="7" s="1"/>
  <c r="L110" i="7" s="1"/>
  <c r="K111" i="7"/>
  <c r="K112" i="7" s="1"/>
  <c r="H111" i="7"/>
  <c r="G111" i="7"/>
  <c r="G112" i="7" s="1"/>
  <c r="F111" i="7"/>
  <c r="F112" i="7" s="1"/>
  <c r="E111" i="7"/>
  <c r="E112" i="7" s="1"/>
  <c r="E110" i="7" s="1"/>
  <c r="D111" i="7"/>
  <c r="D112" i="7" s="1"/>
  <c r="D110" i="7" s="1"/>
  <c r="C111" i="7"/>
  <c r="C112" i="7" s="1"/>
  <c r="C110" i="7" s="1"/>
  <c r="N110" i="7"/>
  <c r="M110" i="7"/>
  <c r="K110" i="7"/>
  <c r="H110" i="7"/>
  <c r="G110" i="7"/>
  <c r="F110" i="7"/>
  <c r="N109" i="7"/>
  <c r="M109" i="7"/>
  <c r="L109" i="7"/>
  <c r="K109" i="7"/>
  <c r="H109" i="7"/>
  <c r="G109" i="7"/>
  <c r="F109" i="7"/>
  <c r="E109" i="7"/>
  <c r="D109" i="7"/>
  <c r="C109" i="7"/>
  <c r="N108" i="7"/>
  <c r="M108" i="7"/>
  <c r="L108" i="7"/>
  <c r="K108" i="7"/>
  <c r="H108" i="7"/>
  <c r="G108" i="7"/>
  <c r="F108" i="7"/>
  <c r="E108" i="7"/>
  <c r="D108" i="7"/>
  <c r="C108" i="7"/>
  <c r="N107" i="7"/>
  <c r="M107" i="7"/>
  <c r="L107" i="7"/>
  <c r="K107" i="7"/>
  <c r="H107" i="7"/>
  <c r="G107" i="7"/>
  <c r="F107" i="7"/>
  <c r="E107" i="7"/>
  <c r="D107" i="7"/>
  <c r="C107" i="7"/>
  <c r="N106" i="7"/>
  <c r="M106" i="7"/>
  <c r="L106" i="7"/>
  <c r="K106" i="7"/>
  <c r="H106" i="7"/>
  <c r="G106" i="7"/>
  <c r="F106" i="7"/>
  <c r="E106" i="7"/>
  <c r="D106" i="7"/>
  <c r="C106" i="7"/>
  <c r="N105" i="7"/>
  <c r="M105" i="7"/>
  <c r="L105" i="7"/>
  <c r="K105" i="7"/>
  <c r="H105" i="7"/>
  <c r="G105" i="7"/>
  <c r="F105" i="7"/>
  <c r="E105" i="7"/>
  <c r="D105" i="7"/>
  <c r="C105" i="7"/>
  <c r="O104" i="7"/>
  <c r="N104" i="7"/>
  <c r="M104" i="7"/>
  <c r="L104" i="7"/>
  <c r="K104" i="7"/>
  <c r="H104" i="7"/>
  <c r="G104" i="7"/>
  <c r="F104" i="7"/>
  <c r="E104" i="7"/>
  <c r="D104" i="7"/>
  <c r="C104" i="7"/>
  <c r="N103" i="7"/>
  <c r="M103" i="7"/>
  <c r="L103" i="7"/>
  <c r="K103" i="7"/>
  <c r="H103" i="7"/>
  <c r="G103" i="7"/>
  <c r="F103" i="7"/>
  <c r="E103" i="7"/>
  <c r="D103" i="7"/>
  <c r="C103" i="7"/>
  <c r="N102" i="7"/>
  <c r="M102" i="7"/>
  <c r="L102" i="7"/>
  <c r="K102" i="7"/>
  <c r="H102" i="7"/>
  <c r="G102" i="7"/>
  <c r="F102" i="7"/>
  <c r="E102" i="7"/>
  <c r="D102" i="7"/>
  <c r="C102" i="7"/>
  <c r="O100" i="7"/>
  <c r="I100" i="7"/>
  <c r="I108" i="7" s="1"/>
  <c r="O99" i="7"/>
  <c r="I99" i="7"/>
  <c r="O98" i="7"/>
  <c r="I98" i="7"/>
  <c r="O97" i="7"/>
  <c r="O108" i="7" s="1"/>
  <c r="I97" i="7"/>
  <c r="I109" i="7" s="1"/>
  <c r="O96" i="7"/>
  <c r="O107" i="7" s="1"/>
  <c r="I96" i="7"/>
  <c r="I104" i="7" s="1"/>
  <c r="O95" i="7"/>
  <c r="O105" i="7" s="1"/>
  <c r="I95" i="7"/>
  <c r="O94" i="7"/>
  <c r="O102" i="7" s="1"/>
  <c r="I94" i="7"/>
  <c r="E93" i="7"/>
  <c r="D93" i="7"/>
  <c r="N92" i="7"/>
  <c r="M92" i="7"/>
  <c r="L92" i="7"/>
  <c r="K92" i="7"/>
  <c r="H92" i="7"/>
  <c r="G92" i="7"/>
  <c r="F92" i="7"/>
  <c r="C92" i="7"/>
  <c r="L88" i="7"/>
  <c r="K88" i="7"/>
  <c r="N82" i="7"/>
  <c r="N83" i="7" s="1"/>
  <c r="M82" i="7"/>
  <c r="M83" i="7" s="1"/>
  <c r="M81" i="7" s="1"/>
  <c r="L82" i="7"/>
  <c r="L83" i="7" s="1"/>
  <c r="L81" i="7" s="1"/>
  <c r="K82" i="7"/>
  <c r="K83" i="7" s="1"/>
  <c r="K81" i="7" s="1"/>
  <c r="H82" i="7"/>
  <c r="H83" i="7" s="1"/>
  <c r="G82" i="7"/>
  <c r="G83" i="7" s="1"/>
  <c r="F82" i="7"/>
  <c r="F83" i="7" s="1"/>
  <c r="E82" i="7"/>
  <c r="E83" i="7" s="1"/>
  <c r="E81" i="7" s="1"/>
  <c r="D82" i="7"/>
  <c r="D83" i="7" s="1"/>
  <c r="D81" i="7" s="1"/>
  <c r="C82" i="7"/>
  <c r="C83" i="7" s="1"/>
  <c r="C81" i="7" s="1"/>
  <c r="O81" i="7"/>
  <c r="N81" i="7"/>
  <c r="H81" i="7"/>
  <c r="G81" i="7"/>
  <c r="F81" i="7"/>
  <c r="N80" i="7"/>
  <c r="M80" i="7"/>
  <c r="L80" i="7"/>
  <c r="K80" i="7"/>
  <c r="H80" i="7"/>
  <c r="G80" i="7"/>
  <c r="F80" i="7"/>
  <c r="E80" i="7"/>
  <c r="D80" i="7"/>
  <c r="C80" i="7"/>
  <c r="N79" i="7"/>
  <c r="M79" i="7"/>
  <c r="L79" i="7"/>
  <c r="K79" i="7"/>
  <c r="H79" i="7"/>
  <c r="G79" i="7"/>
  <c r="F79" i="7"/>
  <c r="E79" i="7"/>
  <c r="D79" i="7"/>
  <c r="C79" i="7"/>
  <c r="N78" i="7"/>
  <c r="M78" i="7"/>
  <c r="L78" i="7"/>
  <c r="K78" i="7"/>
  <c r="H78" i="7"/>
  <c r="G78" i="7"/>
  <c r="F78" i="7"/>
  <c r="E78" i="7"/>
  <c r="D78" i="7"/>
  <c r="C78" i="7"/>
  <c r="N77" i="7"/>
  <c r="M77" i="7"/>
  <c r="L77" i="7"/>
  <c r="K77" i="7"/>
  <c r="H77" i="7"/>
  <c r="G77" i="7"/>
  <c r="F77" i="7"/>
  <c r="E77" i="7"/>
  <c r="D77" i="7"/>
  <c r="C77" i="7"/>
  <c r="N76" i="7"/>
  <c r="M76" i="7"/>
  <c r="L76" i="7"/>
  <c r="K76" i="7"/>
  <c r="I76" i="7"/>
  <c r="H76" i="7"/>
  <c r="G76" i="7"/>
  <c r="F76" i="7"/>
  <c r="E76" i="7"/>
  <c r="D76" i="7"/>
  <c r="C76" i="7"/>
  <c r="N75" i="7"/>
  <c r="M75" i="7"/>
  <c r="L75" i="7"/>
  <c r="K75" i="7"/>
  <c r="H75" i="7"/>
  <c r="G75" i="7"/>
  <c r="F75" i="7"/>
  <c r="E75" i="7"/>
  <c r="D75" i="7"/>
  <c r="C75" i="7"/>
  <c r="N74" i="7"/>
  <c r="M74" i="7"/>
  <c r="L74" i="7"/>
  <c r="K74" i="7"/>
  <c r="I74" i="7"/>
  <c r="H74" i="7"/>
  <c r="G74" i="7"/>
  <c r="F74" i="7"/>
  <c r="E74" i="7"/>
  <c r="D74" i="7"/>
  <c r="C74" i="7"/>
  <c r="N73" i="7"/>
  <c r="M73" i="7"/>
  <c r="L73" i="7"/>
  <c r="K73" i="7"/>
  <c r="H73" i="7"/>
  <c r="G73" i="7"/>
  <c r="F73" i="7"/>
  <c r="E73" i="7"/>
  <c r="D73" i="7"/>
  <c r="C73" i="7"/>
  <c r="O71" i="7"/>
  <c r="I71" i="7"/>
  <c r="O70" i="7"/>
  <c r="I70" i="7"/>
  <c r="O69" i="7"/>
  <c r="I69" i="7"/>
  <c r="I82" i="7" s="1"/>
  <c r="I83" i="7" s="1"/>
  <c r="O68" i="7"/>
  <c r="O80" i="7" s="1"/>
  <c r="I68" i="7"/>
  <c r="I79" i="7" s="1"/>
  <c r="O67" i="7"/>
  <c r="O78" i="7" s="1"/>
  <c r="I67" i="7"/>
  <c r="I75" i="7" s="1"/>
  <c r="O66" i="7"/>
  <c r="O76" i="7" s="1"/>
  <c r="I66" i="7"/>
  <c r="I77" i="7" s="1"/>
  <c r="O65" i="7"/>
  <c r="O73" i="7" s="1"/>
  <c r="I65" i="7"/>
  <c r="I73" i="7" s="1"/>
  <c r="E64" i="7"/>
  <c r="D64" i="7"/>
  <c r="N63" i="7"/>
  <c r="M63" i="7"/>
  <c r="L63" i="7"/>
  <c r="K63" i="7"/>
  <c r="H63" i="7"/>
  <c r="G63" i="7"/>
  <c r="F63" i="7"/>
  <c r="C63" i="7"/>
  <c r="L59" i="7"/>
  <c r="K59" i="7"/>
  <c r="N54" i="7"/>
  <c r="D54" i="7"/>
  <c r="N53" i="7"/>
  <c r="M53" i="7"/>
  <c r="M54" i="7" s="1"/>
  <c r="L53" i="7"/>
  <c r="L54" i="7" s="1"/>
  <c r="L52" i="7" s="1"/>
  <c r="K53" i="7"/>
  <c r="K54" i="7" s="1"/>
  <c r="H53" i="7"/>
  <c r="H54" i="7" s="1"/>
  <c r="H52" i="7" s="1"/>
  <c r="G53" i="7"/>
  <c r="G54" i="7" s="1"/>
  <c r="F53" i="7"/>
  <c r="F54" i="7" s="1"/>
  <c r="E53" i="7"/>
  <c r="E54" i="7" s="1"/>
  <c r="D53" i="7"/>
  <c r="C53" i="7"/>
  <c r="C54" i="7" s="1"/>
  <c r="C52" i="7" s="1"/>
  <c r="N52" i="7"/>
  <c r="M52" i="7"/>
  <c r="K52" i="7"/>
  <c r="G52" i="7"/>
  <c r="F52" i="7"/>
  <c r="E52" i="7"/>
  <c r="D52" i="7"/>
  <c r="N51" i="7"/>
  <c r="M51" i="7"/>
  <c r="L51" i="7"/>
  <c r="K51" i="7"/>
  <c r="H51" i="7"/>
  <c r="G51" i="7"/>
  <c r="F51" i="7"/>
  <c r="E51" i="7"/>
  <c r="D51" i="7"/>
  <c r="C51" i="7"/>
  <c r="N50" i="7"/>
  <c r="M50" i="7"/>
  <c r="L50" i="7"/>
  <c r="K50" i="7"/>
  <c r="H50" i="7"/>
  <c r="G50" i="7"/>
  <c r="F50" i="7"/>
  <c r="E50" i="7"/>
  <c r="D50" i="7"/>
  <c r="C50" i="7"/>
  <c r="N49" i="7"/>
  <c r="M49" i="7"/>
  <c r="L49" i="7"/>
  <c r="K49" i="7"/>
  <c r="H49" i="7"/>
  <c r="G49" i="7"/>
  <c r="F49" i="7"/>
  <c r="E49" i="7"/>
  <c r="D49" i="7"/>
  <c r="C49" i="7"/>
  <c r="N48" i="7"/>
  <c r="M48" i="7"/>
  <c r="L48" i="7"/>
  <c r="K48" i="7"/>
  <c r="H48" i="7"/>
  <c r="G48" i="7"/>
  <c r="F48" i="7"/>
  <c r="E48" i="7"/>
  <c r="D48" i="7"/>
  <c r="C48" i="7"/>
  <c r="N47" i="7"/>
  <c r="M47" i="7"/>
  <c r="L47" i="7"/>
  <c r="K47" i="7"/>
  <c r="I47" i="7"/>
  <c r="H47" i="7"/>
  <c r="G47" i="7"/>
  <c r="F47" i="7"/>
  <c r="E47" i="7"/>
  <c r="D47" i="7"/>
  <c r="C47" i="7"/>
  <c r="N46" i="7"/>
  <c r="M46" i="7"/>
  <c r="L46" i="7"/>
  <c r="K46" i="7"/>
  <c r="H46" i="7"/>
  <c r="G46" i="7"/>
  <c r="F46" i="7"/>
  <c r="E46" i="7"/>
  <c r="D46" i="7"/>
  <c r="C46" i="7"/>
  <c r="N45" i="7"/>
  <c r="M45" i="7"/>
  <c r="L45" i="7"/>
  <c r="K45" i="7"/>
  <c r="I45" i="7"/>
  <c r="H45" i="7"/>
  <c r="G45" i="7"/>
  <c r="F45" i="7"/>
  <c r="E45" i="7"/>
  <c r="D45" i="7"/>
  <c r="C45" i="7"/>
  <c r="N44" i="7"/>
  <c r="M44" i="7"/>
  <c r="L44" i="7"/>
  <c r="K44" i="7"/>
  <c r="H44" i="7"/>
  <c r="G44" i="7"/>
  <c r="F44" i="7"/>
  <c r="E44" i="7"/>
  <c r="D44" i="7"/>
  <c r="C44" i="7"/>
  <c r="O42" i="7"/>
  <c r="I42" i="7"/>
  <c r="O41" i="7"/>
  <c r="I41" i="7"/>
  <c r="O40" i="7"/>
  <c r="O53" i="7" s="1"/>
  <c r="I40" i="7"/>
  <c r="O39" i="7"/>
  <c r="I39" i="7"/>
  <c r="I50" i="7" s="1"/>
  <c r="O38" i="7"/>
  <c r="O49" i="7" s="1"/>
  <c r="I38" i="7"/>
  <c r="I46" i="7" s="1"/>
  <c r="O37" i="7"/>
  <c r="O47" i="7" s="1"/>
  <c r="I37" i="7"/>
  <c r="I48" i="7" s="1"/>
  <c r="O36" i="7"/>
  <c r="O44" i="7" s="1"/>
  <c r="I36" i="7"/>
  <c r="I44" i="7" s="1"/>
  <c r="E35" i="7"/>
  <c r="D35" i="7"/>
  <c r="N34" i="7"/>
  <c r="M34" i="7"/>
  <c r="L34" i="7"/>
  <c r="K34" i="7"/>
  <c r="H34" i="7"/>
  <c r="G34" i="7"/>
  <c r="F34" i="7"/>
  <c r="C34" i="7"/>
  <c r="L30" i="7"/>
  <c r="K30" i="7"/>
  <c r="L25" i="7"/>
  <c r="L23" i="7" s="1"/>
  <c r="F25" i="7"/>
  <c r="E25" i="7"/>
  <c r="N24" i="7"/>
  <c r="N25" i="7" s="1"/>
  <c r="M24" i="7"/>
  <c r="M25" i="7" s="1"/>
  <c r="L24" i="7"/>
  <c r="K24" i="7"/>
  <c r="K25" i="7" s="1"/>
  <c r="H24" i="7"/>
  <c r="H25" i="7" s="1"/>
  <c r="H23" i="7" s="1"/>
  <c r="G24" i="7"/>
  <c r="G25" i="7" s="1"/>
  <c r="G23" i="7" s="1"/>
  <c r="F24" i="7"/>
  <c r="E24" i="7"/>
  <c r="D24" i="7"/>
  <c r="D25" i="7" s="1"/>
  <c r="C24" i="7"/>
  <c r="C25" i="7" s="1"/>
  <c r="N23" i="7"/>
  <c r="M23" i="7"/>
  <c r="K23" i="7"/>
  <c r="F23" i="7"/>
  <c r="E23" i="7"/>
  <c r="D23" i="7"/>
  <c r="C23" i="7"/>
  <c r="N22" i="7"/>
  <c r="M22" i="7"/>
  <c r="L22" i="7"/>
  <c r="K22" i="7"/>
  <c r="H22" i="7"/>
  <c r="G22" i="7"/>
  <c r="F22" i="7"/>
  <c r="E22" i="7"/>
  <c r="D22" i="7"/>
  <c r="C22" i="7"/>
  <c r="N21" i="7"/>
  <c r="M21" i="7"/>
  <c r="L21" i="7"/>
  <c r="K21" i="7"/>
  <c r="H21" i="7"/>
  <c r="G21" i="7"/>
  <c r="F21" i="7"/>
  <c r="E21" i="7"/>
  <c r="D21" i="7"/>
  <c r="C21" i="7"/>
  <c r="N20" i="7"/>
  <c r="M20" i="7"/>
  <c r="L20" i="7"/>
  <c r="K20" i="7"/>
  <c r="H20" i="7"/>
  <c r="G20" i="7"/>
  <c r="F20" i="7"/>
  <c r="E20" i="7"/>
  <c r="D20" i="7"/>
  <c r="C20" i="7"/>
  <c r="N19" i="7"/>
  <c r="M19" i="7"/>
  <c r="L19" i="7"/>
  <c r="K19" i="7"/>
  <c r="H19" i="7"/>
  <c r="G19" i="7"/>
  <c r="F19" i="7"/>
  <c r="E19" i="7"/>
  <c r="D19" i="7"/>
  <c r="C19" i="7"/>
  <c r="N18" i="7"/>
  <c r="M18" i="7"/>
  <c r="L18" i="7"/>
  <c r="K18" i="7"/>
  <c r="H18" i="7"/>
  <c r="G18" i="7"/>
  <c r="F18" i="7"/>
  <c r="E18" i="7"/>
  <c r="D18" i="7"/>
  <c r="C18" i="7"/>
  <c r="N17" i="7"/>
  <c r="M17" i="7"/>
  <c r="L17" i="7"/>
  <c r="K17" i="7"/>
  <c r="H17" i="7"/>
  <c r="G17" i="7"/>
  <c r="F17" i="7"/>
  <c r="E17" i="7"/>
  <c r="D17" i="7"/>
  <c r="C17" i="7"/>
  <c r="N16" i="7"/>
  <c r="M16" i="7"/>
  <c r="L16" i="7"/>
  <c r="K16" i="7"/>
  <c r="I16" i="7"/>
  <c r="H16" i="7"/>
  <c r="G16" i="7"/>
  <c r="F16" i="7"/>
  <c r="E16" i="7"/>
  <c r="D16" i="7"/>
  <c r="C16" i="7"/>
  <c r="N15" i="7"/>
  <c r="M15" i="7"/>
  <c r="L15" i="7"/>
  <c r="K15" i="7"/>
  <c r="H15" i="7"/>
  <c r="G15" i="7"/>
  <c r="F15" i="7"/>
  <c r="E15" i="7"/>
  <c r="D15" i="7"/>
  <c r="C15" i="7"/>
  <c r="O13" i="7"/>
  <c r="I13" i="7"/>
  <c r="O12" i="7"/>
  <c r="I12" i="7"/>
  <c r="O11" i="7"/>
  <c r="I11" i="7"/>
  <c r="I24" i="7" s="1"/>
  <c r="O10" i="7"/>
  <c r="I10" i="7"/>
  <c r="O9" i="7"/>
  <c r="O20" i="7" s="1"/>
  <c r="I9" i="7"/>
  <c r="I20" i="7" s="1"/>
  <c r="O8" i="7"/>
  <c r="O19" i="7" s="1"/>
  <c r="I8" i="7"/>
  <c r="I19" i="7" s="1"/>
  <c r="O7" i="7"/>
  <c r="O15" i="7" s="1"/>
  <c r="I7" i="7"/>
  <c r="I15" i="7" s="1"/>
  <c r="C199" i="6"/>
  <c r="B199" i="6"/>
  <c r="C198" i="6"/>
  <c r="B198" i="6"/>
  <c r="C197" i="6"/>
  <c r="B197" i="6"/>
  <c r="C196" i="6"/>
  <c r="B196" i="6"/>
  <c r="C195" i="6"/>
  <c r="B195" i="6"/>
  <c r="C194" i="6"/>
  <c r="B194" i="6"/>
  <c r="B163" i="6"/>
  <c r="B160" i="6"/>
  <c r="B159" i="6"/>
  <c r="K147" i="6"/>
  <c r="I147" i="6"/>
  <c r="N130" i="6"/>
  <c r="M130" i="6"/>
  <c r="C165" i="6" s="1"/>
  <c r="L130" i="6"/>
  <c r="C164" i="6" s="1"/>
  <c r="K130" i="6"/>
  <c r="C163" i="6" s="1"/>
  <c r="H130" i="6"/>
  <c r="C162" i="6" s="1"/>
  <c r="G130" i="6"/>
  <c r="F130" i="6"/>
  <c r="E130" i="6"/>
  <c r="D130" i="6"/>
  <c r="C130" i="6"/>
  <c r="C157" i="6" s="1"/>
  <c r="N129" i="6"/>
  <c r="M129" i="6"/>
  <c r="L129" i="6"/>
  <c r="K129" i="6"/>
  <c r="H129" i="6"/>
  <c r="G129" i="6"/>
  <c r="F129" i="6"/>
  <c r="E129" i="6"/>
  <c r="D129" i="6"/>
  <c r="C129" i="6"/>
  <c r="N128" i="6"/>
  <c r="M128" i="6"/>
  <c r="L128" i="6"/>
  <c r="K128" i="6"/>
  <c r="H128" i="6"/>
  <c r="G128" i="6"/>
  <c r="F128" i="6"/>
  <c r="E128" i="6"/>
  <c r="D128" i="6"/>
  <c r="C128" i="6"/>
  <c r="N127" i="6"/>
  <c r="M127" i="6"/>
  <c r="L127" i="6"/>
  <c r="K127" i="6"/>
  <c r="H127" i="6"/>
  <c r="H139" i="6" s="1"/>
  <c r="G127" i="6"/>
  <c r="F127" i="6"/>
  <c r="E127" i="6"/>
  <c r="D127" i="6"/>
  <c r="D138" i="6" s="1"/>
  <c r="C127" i="6"/>
  <c r="L137" i="6"/>
  <c r="K137" i="6"/>
  <c r="H137" i="6"/>
  <c r="G134" i="6"/>
  <c r="F134" i="6"/>
  <c r="C137" i="6"/>
  <c r="M136" i="6"/>
  <c r="H136" i="6"/>
  <c r="G135" i="6"/>
  <c r="C136" i="6"/>
  <c r="N124" i="6"/>
  <c r="M124" i="6"/>
  <c r="M132" i="6" s="1"/>
  <c r="L124" i="6"/>
  <c r="K124" i="6"/>
  <c r="H124" i="6"/>
  <c r="G124" i="6"/>
  <c r="G132" i="6" s="1"/>
  <c r="F124" i="6"/>
  <c r="E124" i="6"/>
  <c r="D124" i="6"/>
  <c r="D132" i="6" s="1"/>
  <c r="C124" i="6"/>
  <c r="E123" i="6"/>
  <c r="D123" i="6"/>
  <c r="B158" i="6" s="1"/>
  <c r="N122" i="6"/>
  <c r="B166" i="6" s="1"/>
  <c r="M122" i="6"/>
  <c r="B165" i="6" s="1"/>
  <c r="L122" i="6"/>
  <c r="B164" i="6" s="1"/>
  <c r="K122" i="6"/>
  <c r="H122" i="6"/>
  <c r="B162" i="6" s="1"/>
  <c r="G122" i="6"/>
  <c r="B161" i="6" s="1"/>
  <c r="F122" i="6"/>
  <c r="C122" i="6"/>
  <c r="B157" i="6" s="1"/>
  <c r="L117" i="6"/>
  <c r="K117" i="6"/>
  <c r="N111" i="6"/>
  <c r="N112" i="6" s="1"/>
  <c r="M111" i="6"/>
  <c r="M112" i="6" s="1"/>
  <c r="L111" i="6"/>
  <c r="L112" i="6" s="1"/>
  <c r="L110" i="6" s="1"/>
  <c r="K111" i="6"/>
  <c r="K112" i="6" s="1"/>
  <c r="H111" i="6"/>
  <c r="H112" i="6" s="1"/>
  <c r="H110" i="6" s="1"/>
  <c r="G111" i="6"/>
  <c r="G112" i="6" s="1"/>
  <c r="G110" i="6" s="1"/>
  <c r="F111" i="6"/>
  <c r="F112" i="6" s="1"/>
  <c r="F110" i="6" s="1"/>
  <c r="E111" i="6"/>
  <c r="E112" i="6" s="1"/>
  <c r="D111" i="6"/>
  <c r="D112" i="6" s="1"/>
  <c r="D110" i="6" s="1"/>
  <c r="C111" i="6"/>
  <c r="C112" i="6" s="1"/>
  <c r="C110" i="6" s="1"/>
  <c r="N110" i="6"/>
  <c r="M110" i="6"/>
  <c r="K110" i="6"/>
  <c r="E110" i="6"/>
  <c r="N109" i="6"/>
  <c r="M109" i="6"/>
  <c r="L109" i="6"/>
  <c r="K109" i="6"/>
  <c r="H109" i="6"/>
  <c r="G109" i="6"/>
  <c r="F109" i="6"/>
  <c r="E109" i="6"/>
  <c r="D109" i="6"/>
  <c r="C109" i="6"/>
  <c r="N108" i="6"/>
  <c r="M108" i="6"/>
  <c r="L108" i="6"/>
  <c r="K108" i="6"/>
  <c r="H108" i="6"/>
  <c r="G108" i="6"/>
  <c r="F108" i="6"/>
  <c r="E108" i="6"/>
  <c r="D108" i="6"/>
  <c r="C108" i="6"/>
  <c r="N107" i="6"/>
  <c r="M107" i="6"/>
  <c r="L107" i="6"/>
  <c r="K107" i="6"/>
  <c r="I107" i="6"/>
  <c r="H107" i="6"/>
  <c r="G107" i="6"/>
  <c r="F107" i="6"/>
  <c r="E107" i="6"/>
  <c r="D107" i="6"/>
  <c r="C107" i="6"/>
  <c r="N106" i="6"/>
  <c r="M106" i="6"/>
  <c r="L106" i="6"/>
  <c r="K106" i="6"/>
  <c r="H106" i="6"/>
  <c r="G106" i="6"/>
  <c r="F106" i="6"/>
  <c r="E106" i="6"/>
  <c r="D106" i="6"/>
  <c r="C106" i="6"/>
  <c r="N105" i="6"/>
  <c r="M105" i="6"/>
  <c r="L105" i="6"/>
  <c r="K105" i="6"/>
  <c r="H105" i="6"/>
  <c r="G105" i="6"/>
  <c r="F105" i="6"/>
  <c r="E105" i="6"/>
  <c r="D105" i="6"/>
  <c r="C105" i="6"/>
  <c r="O104" i="6"/>
  <c r="N104" i="6"/>
  <c r="M104" i="6"/>
  <c r="L104" i="6"/>
  <c r="K104" i="6"/>
  <c r="H104" i="6"/>
  <c r="G104" i="6"/>
  <c r="F104" i="6"/>
  <c r="E104" i="6"/>
  <c r="D104" i="6"/>
  <c r="C104" i="6"/>
  <c r="N103" i="6"/>
  <c r="M103" i="6"/>
  <c r="L103" i="6"/>
  <c r="K103" i="6"/>
  <c r="H103" i="6"/>
  <c r="G103" i="6"/>
  <c r="F103" i="6"/>
  <c r="E103" i="6"/>
  <c r="D103" i="6"/>
  <c r="C103" i="6"/>
  <c r="N102" i="6"/>
  <c r="M102" i="6"/>
  <c r="L102" i="6"/>
  <c r="K102" i="6"/>
  <c r="H102" i="6"/>
  <c r="G102" i="6"/>
  <c r="F102" i="6"/>
  <c r="E102" i="6"/>
  <c r="D102" i="6"/>
  <c r="C102" i="6"/>
  <c r="O100" i="6"/>
  <c r="I100" i="6"/>
  <c r="I110" i="6" s="1"/>
  <c r="O99" i="6"/>
  <c r="I99" i="6"/>
  <c r="O98" i="6"/>
  <c r="I98" i="6"/>
  <c r="I111" i="6" s="1"/>
  <c r="I112" i="6" s="1"/>
  <c r="O97" i="6"/>
  <c r="O108" i="6" s="1"/>
  <c r="I97" i="6"/>
  <c r="I109" i="6" s="1"/>
  <c r="O96" i="6"/>
  <c r="O107" i="6" s="1"/>
  <c r="I96" i="6"/>
  <c r="I104" i="6" s="1"/>
  <c r="O95" i="6"/>
  <c r="O106" i="6" s="1"/>
  <c r="I95" i="6"/>
  <c r="I105" i="6" s="1"/>
  <c r="O94" i="6"/>
  <c r="O102" i="6" s="1"/>
  <c r="I94" i="6"/>
  <c r="I102" i="6" s="1"/>
  <c r="E93" i="6"/>
  <c r="D93" i="6"/>
  <c r="N92" i="6"/>
  <c r="M92" i="6"/>
  <c r="L92" i="6"/>
  <c r="K92" i="6"/>
  <c r="H92" i="6"/>
  <c r="G92" i="6"/>
  <c r="F92" i="6"/>
  <c r="C92" i="6"/>
  <c r="L88" i="6"/>
  <c r="K88" i="6"/>
  <c r="M83" i="6"/>
  <c r="M81" i="6" s="1"/>
  <c r="N82" i="6"/>
  <c r="N83" i="6" s="1"/>
  <c r="M82" i="6"/>
  <c r="L82" i="6"/>
  <c r="L83" i="6" s="1"/>
  <c r="L81" i="6" s="1"/>
  <c r="K82" i="6"/>
  <c r="K83" i="6" s="1"/>
  <c r="K81" i="6" s="1"/>
  <c r="H82" i="6"/>
  <c r="H83" i="6" s="1"/>
  <c r="G82" i="6"/>
  <c r="G83" i="6" s="1"/>
  <c r="F82" i="6"/>
  <c r="F83" i="6" s="1"/>
  <c r="F81" i="6" s="1"/>
  <c r="E82" i="6"/>
  <c r="E83" i="6" s="1"/>
  <c r="D82" i="6"/>
  <c r="D83" i="6" s="1"/>
  <c r="C82" i="6"/>
  <c r="C83" i="6" s="1"/>
  <c r="C81" i="6" s="1"/>
  <c r="N81" i="6"/>
  <c r="H81" i="6"/>
  <c r="G81" i="6"/>
  <c r="E81" i="6"/>
  <c r="D81" i="6"/>
  <c r="N80" i="6"/>
  <c r="M80" i="6"/>
  <c r="L80" i="6"/>
  <c r="K80" i="6"/>
  <c r="H80" i="6"/>
  <c r="G80" i="6"/>
  <c r="F80" i="6"/>
  <c r="E80" i="6"/>
  <c r="D80" i="6"/>
  <c r="C80" i="6"/>
  <c r="N79" i="6"/>
  <c r="M79" i="6"/>
  <c r="L79" i="6"/>
  <c r="K79" i="6"/>
  <c r="H79" i="6"/>
  <c r="G79" i="6"/>
  <c r="F79" i="6"/>
  <c r="E79" i="6"/>
  <c r="D79" i="6"/>
  <c r="C79" i="6"/>
  <c r="N78" i="6"/>
  <c r="M78" i="6"/>
  <c r="L78" i="6"/>
  <c r="K78" i="6"/>
  <c r="H78" i="6"/>
  <c r="G78" i="6"/>
  <c r="F78" i="6"/>
  <c r="E78" i="6"/>
  <c r="D78" i="6"/>
  <c r="C78" i="6"/>
  <c r="N77" i="6"/>
  <c r="M77" i="6"/>
  <c r="L77" i="6"/>
  <c r="K77" i="6"/>
  <c r="H77" i="6"/>
  <c r="G77" i="6"/>
  <c r="F77" i="6"/>
  <c r="E77" i="6"/>
  <c r="D77" i="6"/>
  <c r="C77" i="6"/>
  <c r="N76" i="6"/>
  <c r="M76" i="6"/>
  <c r="L76" i="6"/>
  <c r="K76" i="6"/>
  <c r="H76" i="6"/>
  <c r="G76" i="6"/>
  <c r="F76" i="6"/>
  <c r="E76" i="6"/>
  <c r="D76" i="6"/>
  <c r="C76" i="6"/>
  <c r="N75" i="6"/>
  <c r="M75" i="6"/>
  <c r="L75" i="6"/>
  <c r="K75" i="6"/>
  <c r="H75" i="6"/>
  <c r="G75" i="6"/>
  <c r="F75" i="6"/>
  <c r="E75" i="6"/>
  <c r="D75" i="6"/>
  <c r="C75" i="6"/>
  <c r="N74" i="6"/>
  <c r="M74" i="6"/>
  <c r="L74" i="6"/>
  <c r="K74" i="6"/>
  <c r="H74" i="6"/>
  <c r="G74" i="6"/>
  <c r="F74" i="6"/>
  <c r="E74" i="6"/>
  <c r="D74" i="6"/>
  <c r="C74" i="6"/>
  <c r="N73" i="6"/>
  <c r="M73" i="6"/>
  <c r="L73" i="6"/>
  <c r="K73" i="6"/>
  <c r="H73" i="6"/>
  <c r="G73" i="6"/>
  <c r="F73" i="6"/>
  <c r="E73" i="6"/>
  <c r="D73" i="6"/>
  <c r="C73" i="6"/>
  <c r="O71" i="6"/>
  <c r="I71" i="6"/>
  <c r="O70" i="6"/>
  <c r="I70" i="6"/>
  <c r="O69" i="6"/>
  <c r="I69" i="6"/>
  <c r="I82" i="6" s="1"/>
  <c r="O68" i="6"/>
  <c r="I68" i="6"/>
  <c r="I79" i="6" s="1"/>
  <c r="O67" i="6"/>
  <c r="O78" i="6" s="1"/>
  <c r="I67" i="6"/>
  <c r="I75" i="6" s="1"/>
  <c r="O66" i="6"/>
  <c r="I66" i="6"/>
  <c r="I77" i="6" s="1"/>
  <c r="O65" i="6"/>
  <c r="I65" i="6"/>
  <c r="E64" i="6"/>
  <c r="D64" i="6"/>
  <c r="N63" i="6"/>
  <c r="M63" i="6"/>
  <c r="L63" i="6"/>
  <c r="K63" i="6"/>
  <c r="H63" i="6"/>
  <c r="G63" i="6"/>
  <c r="F63" i="6"/>
  <c r="C63" i="6"/>
  <c r="L59" i="6"/>
  <c r="K59" i="6"/>
  <c r="N53" i="6"/>
  <c r="N54" i="6" s="1"/>
  <c r="M53" i="6"/>
  <c r="M54" i="6" s="1"/>
  <c r="L53" i="6"/>
  <c r="L54" i="6" s="1"/>
  <c r="L52" i="6" s="1"/>
  <c r="K53" i="6"/>
  <c r="K54" i="6" s="1"/>
  <c r="H53" i="6"/>
  <c r="H54" i="6" s="1"/>
  <c r="H52" i="6" s="1"/>
  <c r="G53" i="6"/>
  <c r="G54" i="6" s="1"/>
  <c r="G52" i="6" s="1"/>
  <c r="F53" i="6"/>
  <c r="F54" i="6" s="1"/>
  <c r="E53" i="6"/>
  <c r="E54" i="6" s="1"/>
  <c r="E52" i="6" s="1"/>
  <c r="D53" i="6"/>
  <c r="D54" i="6" s="1"/>
  <c r="C53" i="6"/>
  <c r="C54" i="6" s="1"/>
  <c r="C52" i="6" s="1"/>
  <c r="N52" i="6"/>
  <c r="M52" i="6"/>
  <c r="K52" i="6"/>
  <c r="F52" i="6"/>
  <c r="D52" i="6"/>
  <c r="N51" i="6"/>
  <c r="M51" i="6"/>
  <c r="L51" i="6"/>
  <c r="K51" i="6"/>
  <c r="H51" i="6"/>
  <c r="G51" i="6"/>
  <c r="F51" i="6"/>
  <c r="E51" i="6"/>
  <c r="D51" i="6"/>
  <c r="C51" i="6"/>
  <c r="N50" i="6"/>
  <c r="M50" i="6"/>
  <c r="L50" i="6"/>
  <c r="K50" i="6"/>
  <c r="H50" i="6"/>
  <c r="G50" i="6"/>
  <c r="F50" i="6"/>
  <c r="E50" i="6"/>
  <c r="D50" i="6"/>
  <c r="C50" i="6"/>
  <c r="N49" i="6"/>
  <c r="M49" i="6"/>
  <c r="L49" i="6"/>
  <c r="K49" i="6"/>
  <c r="H49" i="6"/>
  <c r="G49" i="6"/>
  <c r="F49" i="6"/>
  <c r="E49" i="6"/>
  <c r="D49" i="6"/>
  <c r="C49" i="6"/>
  <c r="O48" i="6"/>
  <c r="N48" i="6"/>
  <c r="M48" i="6"/>
  <c r="L48" i="6"/>
  <c r="K48" i="6"/>
  <c r="H48" i="6"/>
  <c r="G48" i="6"/>
  <c r="F48" i="6"/>
  <c r="E48" i="6"/>
  <c r="D48" i="6"/>
  <c r="C48" i="6"/>
  <c r="N47" i="6"/>
  <c r="M47" i="6"/>
  <c r="L47" i="6"/>
  <c r="K47" i="6"/>
  <c r="H47" i="6"/>
  <c r="G47" i="6"/>
  <c r="F47" i="6"/>
  <c r="E47" i="6"/>
  <c r="D47" i="6"/>
  <c r="C47" i="6"/>
  <c r="N46" i="6"/>
  <c r="M46" i="6"/>
  <c r="L46" i="6"/>
  <c r="K46" i="6"/>
  <c r="H46" i="6"/>
  <c r="G46" i="6"/>
  <c r="F46" i="6"/>
  <c r="E46" i="6"/>
  <c r="D46" i="6"/>
  <c r="C46" i="6"/>
  <c r="N45" i="6"/>
  <c r="M45" i="6"/>
  <c r="L45" i="6"/>
  <c r="K45" i="6"/>
  <c r="H45" i="6"/>
  <c r="G45" i="6"/>
  <c r="F45" i="6"/>
  <c r="E45" i="6"/>
  <c r="D45" i="6"/>
  <c r="C45" i="6"/>
  <c r="N44" i="6"/>
  <c r="M44" i="6"/>
  <c r="L44" i="6"/>
  <c r="K44" i="6"/>
  <c r="H44" i="6"/>
  <c r="G44" i="6"/>
  <c r="F44" i="6"/>
  <c r="E44" i="6"/>
  <c r="D44" i="6"/>
  <c r="C44" i="6"/>
  <c r="O42" i="6"/>
  <c r="I42" i="6"/>
  <c r="O41" i="6"/>
  <c r="I41" i="6"/>
  <c r="O40" i="6"/>
  <c r="O53" i="6" s="1"/>
  <c r="O54" i="6" s="1"/>
  <c r="O52" i="6" s="1"/>
  <c r="I40" i="6"/>
  <c r="O39" i="6"/>
  <c r="I39" i="6"/>
  <c r="O38" i="6"/>
  <c r="O49" i="6" s="1"/>
  <c r="I38" i="6"/>
  <c r="I46" i="6" s="1"/>
  <c r="O37" i="6"/>
  <c r="O47" i="6" s="1"/>
  <c r="I37" i="6"/>
  <c r="O36" i="6"/>
  <c r="O44" i="6" s="1"/>
  <c r="I36" i="6"/>
  <c r="I44" i="6" s="1"/>
  <c r="E35" i="6"/>
  <c r="D35" i="6"/>
  <c r="N34" i="6"/>
  <c r="M34" i="6"/>
  <c r="L34" i="6"/>
  <c r="K34" i="6"/>
  <c r="H34" i="6"/>
  <c r="G34" i="6"/>
  <c r="F34" i="6"/>
  <c r="C34" i="6"/>
  <c r="L30" i="6"/>
  <c r="K30" i="6"/>
  <c r="L25" i="6"/>
  <c r="L23" i="6" s="1"/>
  <c r="N24" i="6"/>
  <c r="N25" i="6" s="1"/>
  <c r="M24" i="6"/>
  <c r="M25" i="6" s="1"/>
  <c r="L24" i="6"/>
  <c r="K24" i="6"/>
  <c r="K25" i="6" s="1"/>
  <c r="H24" i="6"/>
  <c r="H25" i="6" s="1"/>
  <c r="H23" i="6" s="1"/>
  <c r="G24" i="6"/>
  <c r="G25" i="6" s="1"/>
  <c r="G23" i="6" s="1"/>
  <c r="F24" i="6"/>
  <c r="F25" i="6" s="1"/>
  <c r="F23" i="6" s="1"/>
  <c r="E24" i="6"/>
  <c r="E25" i="6" s="1"/>
  <c r="D24" i="6"/>
  <c r="D25" i="6" s="1"/>
  <c r="D23" i="6" s="1"/>
  <c r="C24" i="6"/>
  <c r="C25" i="6" s="1"/>
  <c r="N23" i="6"/>
  <c r="M23" i="6"/>
  <c r="K23" i="6"/>
  <c r="E23" i="6"/>
  <c r="C23" i="6"/>
  <c r="N22" i="6"/>
  <c r="M22" i="6"/>
  <c r="L22" i="6"/>
  <c r="K22" i="6"/>
  <c r="H22" i="6"/>
  <c r="G22" i="6"/>
  <c r="F22" i="6"/>
  <c r="E22" i="6"/>
  <c r="D22" i="6"/>
  <c r="C22" i="6"/>
  <c r="N21" i="6"/>
  <c r="M21" i="6"/>
  <c r="L21" i="6"/>
  <c r="K21" i="6"/>
  <c r="H21" i="6"/>
  <c r="G21" i="6"/>
  <c r="F21" i="6"/>
  <c r="E21" i="6"/>
  <c r="D21" i="6"/>
  <c r="C21" i="6"/>
  <c r="N20" i="6"/>
  <c r="M20" i="6"/>
  <c r="L20" i="6"/>
  <c r="K20" i="6"/>
  <c r="I20" i="6"/>
  <c r="H20" i="6"/>
  <c r="G20" i="6"/>
  <c r="F20" i="6"/>
  <c r="E20" i="6"/>
  <c r="D20" i="6"/>
  <c r="C20" i="6"/>
  <c r="N19" i="6"/>
  <c r="M19" i="6"/>
  <c r="L19" i="6"/>
  <c r="K19" i="6"/>
  <c r="H19" i="6"/>
  <c r="G19" i="6"/>
  <c r="F19" i="6"/>
  <c r="E19" i="6"/>
  <c r="D19" i="6"/>
  <c r="C19" i="6"/>
  <c r="O18" i="6"/>
  <c r="N18" i="6"/>
  <c r="M18" i="6"/>
  <c r="L18" i="6"/>
  <c r="K18" i="6"/>
  <c r="H18" i="6"/>
  <c r="G18" i="6"/>
  <c r="F18" i="6"/>
  <c r="E18" i="6"/>
  <c r="D18" i="6"/>
  <c r="C18" i="6"/>
  <c r="N17" i="6"/>
  <c r="M17" i="6"/>
  <c r="L17" i="6"/>
  <c r="K17" i="6"/>
  <c r="H17" i="6"/>
  <c r="G17" i="6"/>
  <c r="F17" i="6"/>
  <c r="E17" i="6"/>
  <c r="D17" i="6"/>
  <c r="C17" i="6"/>
  <c r="O16" i="6"/>
  <c r="N16" i="6"/>
  <c r="M16" i="6"/>
  <c r="L16" i="6"/>
  <c r="K16" i="6"/>
  <c r="H16" i="6"/>
  <c r="G16" i="6"/>
  <c r="F16" i="6"/>
  <c r="E16" i="6"/>
  <c r="D16" i="6"/>
  <c r="C16" i="6"/>
  <c r="N15" i="6"/>
  <c r="M15" i="6"/>
  <c r="L15" i="6"/>
  <c r="K15" i="6"/>
  <c r="H15" i="6"/>
  <c r="G15" i="6"/>
  <c r="F15" i="6"/>
  <c r="E15" i="6"/>
  <c r="D15" i="6"/>
  <c r="C15" i="6"/>
  <c r="O13" i="6"/>
  <c r="I13" i="6"/>
  <c r="O12" i="6"/>
  <c r="I12" i="6"/>
  <c r="O11" i="6"/>
  <c r="I11" i="6"/>
  <c r="I24" i="6" s="1"/>
  <c r="I25" i="6" s="1"/>
  <c r="O10" i="6"/>
  <c r="I10" i="6"/>
  <c r="I21" i="6" s="1"/>
  <c r="O9" i="6"/>
  <c r="O17" i="6" s="1"/>
  <c r="I9" i="6"/>
  <c r="I17" i="6" s="1"/>
  <c r="O8" i="6"/>
  <c r="I8" i="6"/>
  <c r="I19" i="6" s="1"/>
  <c r="O7" i="6"/>
  <c r="O15" i="6" s="1"/>
  <c r="I7" i="6"/>
  <c r="I15" i="6" s="1"/>
  <c r="C199" i="5"/>
  <c r="B199" i="5"/>
  <c r="C198" i="5"/>
  <c r="B198" i="5"/>
  <c r="C197" i="5"/>
  <c r="B197" i="5"/>
  <c r="C196" i="5"/>
  <c r="B196" i="5"/>
  <c r="C195" i="5"/>
  <c r="B195" i="5"/>
  <c r="C194" i="5"/>
  <c r="B194" i="5"/>
  <c r="B165" i="5"/>
  <c r="B160" i="5"/>
  <c r="B159" i="5"/>
  <c r="B157" i="5"/>
  <c r="K147" i="5"/>
  <c r="I147" i="5"/>
  <c r="D139" i="5"/>
  <c r="N130" i="5"/>
  <c r="C166" i="5" s="1"/>
  <c r="M130" i="5"/>
  <c r="L130" i="5"/>
  <c r="C164" i="5" s="1"/>
  <c r="K130" i="5"/>
  <c r="C163" i="5" s="1"/>
  <c r="H130" i="5"/>
  <c r="C162" i="5" s="1"/>
  <c r="G130" i="5"/>
  <c r="C161" i="5" s="1"/>
  <c r="F130" i="5"/>
  <c r="E130" i="5"/>
  <c r="D130" i="5"/>
  <c r="C158" i="5" s="1"/>
  <c r="C130" i="5"/>
  <c r="C157" i="5" s="1"/>
  <c r="N129" i="5"/>
  <c r="M129" i="5"/>
  <c r="L129" i="5"/>
  <c r="K129" i="5"/>
  <c r="O129" i="5" s="1"/>
  <c r="H129" i="5"/>
  <c r="G129" i="5"/>
  <c r="F129" i="5"/>
  <c r="E129" i="5"/>
  <c r="D129" i="5"/>
  <c r="C129" i="5"/>
  <c r="N128" i="5"/>
  <c r="N141" i="5" s="1"/>
  <c r="M128" i="5"/>
  <c r="L128" i="5"/>
  <c r="K128" i="5"/>
  <c r="H128" i="5"/>
  <c r="G128" i="5"/>
  <c r="F128" i="5"/>
  <c r="E128" i="5"/>
  <c r="D128" i="5"/>
  <c r="C128" i="5"/>
  <c r="C141" i="5" s="1"/>
  <c r="N127" i="5"/>
  <c r="M127" i="5"/>
  <c r="L127" i="5"/>
  <c r="K127" i="5"/>
  <c r="H127" i="5"/>
  <c r="G127" i="5"/>
  <c r="F127" i="5"/>
  <c r="E127" i="5"/>
  <c r="D127" i="5"/>
  <c r="C127" i="5"/>
  <c r="L137" i="5"/>
  <c r="K137" i="5"/>
  <c r="H137" i="5"/>
  <c r="G134" i="5"/>
  <c r="D137" i="5"/>
  <c r="M133" i="5"/>
  <c r="F136" i="5"/>
  <c r="N124" i="5"/>
  <c r="M124" i="5"/>
  <c r="M132" i="5" s="1"/>
  <c r="L124" i="5"/>
  <c r="K124" i="5"/>
  <c r="H124" i="5"/>
  <c r="G124" i="5"/>
  <c r="F124" i="5"/>
  <c r="E124" i="5"/>
  <c r="E132" i="5" s="1"/>
  <c r="D124" i="5"/>
  <c r="C124" i="5"/>
  <c r="C132" i="5" s="1"/>
  <c r="E123" i="5"/>
  <c r="D123" i="5"/>
  <c r="B158" i="5" s="1"/>
  <c r="N122" i="5"/>
  <c r="B166" i="5" s="1"/>
  <c r="M122" i="5"/>
  <c r="L122" i="5"/>
  <c r="B164" i="5" s="1"/>
  <c r="K122" i="5"/>
  <c r="B163" i="5" s="1"/>
  <c r="H122" i="5"/>
  <c r="B162" i="5" s="1"/>
  <c r="G122" i="5"/>
  <c r="B161" i="5" s="1"/>
  <c r="F122" i="5"/>
  <c r="C122" i="5"/>
  <c r="L117" i="5"/>
  <c r="K117" i="5"/>
  <c r="M112" i="5"/>
  <c r="N111" i="5"/>
  <c r="N112" i="5" s="1"/>
  <c r="M111" i="5"/>
  <c r="L111" i="5"/>
  <c r="L112" i="5" s="1"/>
  <c r="L110" i="5" s="1"/>
  <c r="K111" i="5"/>
  <c r="K112" i="5" s="1"/>
  <c r="H111" i="5"/>
  <c r="H112" i="5" s="1"/>
  <c r="H110" i="5" s="1"/>
  <c r="G111" i="5"/>
  <c r="G112" i="5" s="1"/>
  <c r="F111" i="5"/>
  <c r="F112" i="5" s="1"/>
  <c r="E111" i="5"/>
  <c r="E112" i="5" s="1"/>
  <c r="E110" i="5" s="1"/>
  <c r="D111" i="5"/>
  <c r="D112" i="5" s="1"/>
  <c r="C111" i="5"/>
  <c r="C112" i="5" s="1"/>
  <c r="C110" i="5" s="1"/>
  <c r="O110" i="5"/>
  <c r="N110" i="5"/>
  <c r="M110" i="5"/>
  <c r="K110" i="5"/>
  <c r="G110" i="5"/>
  <c r="F110" i="5"/>
  <c r="D110" i="5"/>
  <c r="N109" i="5"/>
  <c r="M109" i="5"/>
  <c r="L109" i="5"/>
  <c r="K109" i="5"/>
  <c r="H109" i="5"/>
  <c r="G109" i="5"/>
  <c r="F109" i="5"/>
  <c r="E109" i="5"/>
  <c r="D109" i="5"/>
  <c r="C109" i="5"/>
  <c r="O108" i="5"/>
  <c r="N108" i="5"/>
  <c r="M108" i="5"/>
  <c r="L108" i="5"/>
  <c r="K108" i="5"/>
  <c r="H108" i="5"/>
  <c r="G108" i="5"/>
  <c r="F108" i="5"/>
  <c r="E108" i="5"/>
  <c r="D108" i="5"/>
  <c r="C108" i="5"/>
  <c r="N107" i="5"/>
  <c r="M107" i="5"/>
  <c r="L107" i="5"/>
  <c r="K107" i="5"/>
  <c r="H107" i="5"/>
  <c r="G107" i="5"/>
  <c r="F107" i="5"/>
  <c r="E107" i="5"/>
  <c r="D107" i="5"/>
  <c r="C107" i="5"/>
  <c r="O106" i="5"/>
  <c r="N106" i="5"/>
  <c r="M106" i="5"/>
  <c r="L106" i="5"/>
  <c r="K106" i="5"/>
  <c r="H106" i="5"/>
  <c r="G106" i="5"/>
  <c r="F106" i="5"/>
  <c r="E106" i="5"/>
  <c r="D106" i="5"/>
  <c r="C106" i="5"/>
  <c r="N105" i="5"/>
  <c r="M105" i="5"/>
  <c r="L105" i="5"/>
  <c r="K105" i="5"/>
  <c r="H105" i="5"/>
  <c r="G105" i="5"/>
  <c r="F105" i="5"/>
  <c r="E105" i="5"/>
  <c r="D105" i="5"/>
  <c r="C105" i="5"/>
  <c r="N104" i="5"/>
  <c r="M104" i="5"/>
  <c r="L104" i="5"/>
  <c r="K104" i="5"/>
  <c r="H104" i="5"/>
  <c r="G104" i="5"/>
  <c r="F104" i="5"/>
  <c r="E104" i="5"/>
  <c r="D104" i="5"/>
  <c r="C104" i="5"/>
  <c r="N103" i="5"/>
  <c r="M103" i="5"/>
  <c r="L103" i="5"/>
  <c r="K103" i="5"/>
  <c r="H103" i="5"/>
  <c r="G103" i="5"/>
  <c r="F103" i="5"/>
  <c r="E103" i="5"/>
  <c r="D103" i="5"/>
  <c r="C103" i="5"/>
  <c r="N102" i="5"/>
  <c r="M102" i="5"/>
  <c r="L102" i="5"/>
  <c r="K102" i="5"/>
  <c r="H102" i="5"/>
  <c r="G102" i="5"/>
  <c r="F102" i="5"/>
  <c r="E102" i="5"/>
  <c r="D102" i="5"/>
  <c r="C102" i="5"/>
  <c r="O100" i="5"/>
  <c r="I100" i="5"/>
  <c r="I108" i="5" s="1"/>
  <c r="O99" i="5"/>
  <c r="I99" i="5"/>
  <c r="O98" i="5"/>
  <c r="O111" i="5" s="1"/>
  <c r="O112" i="5" s="1"/>
  <c r="I98" i="5"/>
  <c r="O97" i="5"/>
  <c r="O109" i="5" s="1"/>
  <c r="I97" i="5"/>
  <c r="O96" i="5"/>
  <c r="O107" i="5" s="1"/>
  <c r="I96" i="5"/>
  <c r="I107" i="5" s="1"/>
  <c r="O95" i="5"/>
  <c r="O105" i="5" s="1"/>
  <c r="I95" i="5"/>
  <c r="I103" i="5" s="1"/>
  <c r="O94" i="5"/>
  <c r="O102" i="5" s="1"/>
  <c r="I94" i="5"/>
  <c r="E93" i="5"/>
  <c r="D93" i="5"/>
  <c r="N92" i="5"/>
  <c r="M92" i="5"/>
  <c r="L92" i="5"/>
  <c r="K92" i="5"/>
  <c r="H92" i="5"/>
  <c r="G92" i="5"/>
  <c r="F92" i="5"/>
  <c r="C92" i="5"/>
  <c r="L88" i="5"/>
  <c r="K88" i="5"/>
  <c r="O83" i="5"/>
  <c r="O81" i="5" s="1"/>
  <c r="N83" i="5"/>
  <c r="N81" i="5" s="1"/>
  <c r="N82" i="5"/>
  <c r="M82" i="5"/>
  <c r="M83" i="5" s="1"/>
  <c r="M81" i="5" s="1"/>
  <c r="L82" i="5"/>
  <c r="L83" i="5" s="1"/>
  <c r="L81" i="5" s="1"/>
  <c r="K82" i="5"/>
  <c r="K83" i="5" s="1"/>
  <c r="K81" i="5" s="1"/>
  <c r="H82" i="5"/>
  <c r="H83" i="5" s="1"/>
  <c r="G82" i="5"/>
  <c r="G83" i="5" s="1"/>
  <c r="G81" i="5" s="1"/>
  <c r="F82" i="5"/>
  <c r="F83" i="5" s="1"/>
  <c r="E82" i="5"/>
  <c r="E83" i="5" s="1"/>
  <c r="D82" i="5"/>
  <c r="D83" i="5" s="1"/>
  <c r="D81" i="5" s="1"/>
  <c r="C82" i="5"/>
  <c r="C83" i="5" s="1"/>
  <c r="C81" i="5" s="1"/>
  <c r="H81" i="5"/>
  <c r="F81" i="5"/>
  <c r="E81" i="5"/>
  <c r="N80" i="5"/>
  <c r="M80" i="5"/>
  <c r="L80" i="5"/>
  <c r="K80" i="5"/>
  <c r="H80" i="5"/>
  <c r="G80" i="5"/>
  <c r="F80" i="5"/>
  <c r="E80" i="5"/>
  <c r="D80" i="5"/>
  <c r="C80" i="5"/>
  <c r="N79" i="5"/>
  <c r="M79" i="5"/>
  <c r="L79" i="5"/>
  <c r="K79" i="5"/>
  <c r="H79" i="5"/>
  <c r="G79" i="5"/>
  <c r="F79" i="5"/>
  <c r="E79" i="5"/>
  <c r="D79" i="5"/>
  <c r="C79" i="5"/>
  <c r="N78" i="5"/>
  <c r="M78" i="5"/>
  <c r="L78" i="5"/>
  <c r="K78" i="5"/>
  <c r="H78" i="5"/>
  <c r="G78" i="5"/>
  <c r="F78" i="5"/>
  <c r="E78" i="5"/>
  <c r="D78" i="5"/>
  <c r="C78" i="5"/>
  <c r="N77" i="5"/>
  <c r="M77" i="5"/>
  <c r="L77" i="5"/>
  <c r="K77" i="5"/>
  <c r="H77" i="5"/>
  <c r="G77" i="5"/>
  <c r="F77" i="5"/>
  <c r="E77" i="5"/>
  <c r="D77" i="5"/>
  <c r="C77" i="5"/>
  <c r="N76" i="5"/>
  <c r="M76" i="5"/>
  <c r="L76" i="5"/>
  <c r="K76" i="5"/>
  <c r="I76" i="5"/>
  <c r="H76" i="5"/>
  <c r="G76" i="5"/>
  <c r="F76" i="5"/>
  <c r="E76" i="5"/>
  <c r="D76" i="5"/>
  <c r="C76" i="5"/>
  <c r="N75" i="5"/>
  <c r="M75" i="5"/>
  <c r="L75" i="5"/>
  <c r="K75" i="5"/>
  <c r="H75" i="5"/>
  <c r="G75" i="5"/>
  <c r="F75" i="5"/>
  <c r="E75" i="5"/>
  <c r="D75" i="5"/>
  <c r="C75" i="5"/>
  <c r="N74" i="5"/>
  <c r="M74" i="5"/>
  <c r="L74" i="5"/>
  <c r="K74" i="5"/>
  <c r="I74" i="5"/>
  <c r="H74" i="5"/>
  <c r="G74" i="5"/>
  <c r="F74" i="5"/>
  <c r="E74" i="5"/>
  <c r="D74" i="5"/>
  <c r="C74" i="5"/>
  <c r="N73" i="5"/>
  <c r="M73" i="5"/>
  <c r="L73" i="5"/>
  <c r="K73" i="5"/>
  <c r="H73" i="5"/>
  <c r="G73" i="5"/>
  <c r="F73" i="5"/>
  <c r="E73" i="5"/>
  <c r="D73" i="5"/>
  <c r="C73" i="5"/>
  <c r="O71" i="5"/>
  <c r="I71" i="5"/>
  <c r="O70" i="5"/>
  <c r="I70" i="5"/>
  <c r="O69" i="5"/>
  <c r="O82" i="5" s="1"/>
  <c r="I69" i="5"/>
  <c r="I82" i="5" s="1"/>
  <c r="O68" i="5"/>
  <c r="O80" i="5" s="1"/>
  <c r="I68" i="5"/>
  <c r="I80" i="5" s="1"/>
  <c r="O67" i="5"/>
  <c r="O78" i="5" s="1"/>
  <c r="I67" i="5"/>
  <c r="I75" i="5" s="1"/>
  <c r="O66" i="5"/>
  <c r="I66" i="5"/>
  <c r="O65" i="5"/>
  <c r="O73" i="5" s="1"/>
  <c r="I65" i="5"/>
  <c r="I73" i="5" s="1"/>
  <c r="E64" i="5"/>
  <c r="D64" i="5"/>
  <c r="N63" i="5"/>
  <c r="M63" i="5"/>
  <c r="L63" i="5"/>
  <c r="K63" i="5"/>
  <c r="H63" i="5"/>
  <c r="G63" i="5"/>
  <c r="F63" i="5"/>
  <c r="C63" i="5"/>
  <c r="L59" i="5"/>
  <c r="K59" i="5"/>
  <c r="N54" i="5"/>
  <c r="N53" i="5"/>
  <c r="M53" i="5"/>
  <c r="M54" i="5" s="1"/>
  <c r="L53" i="5"/>
  <c r="L54" i="5" s="1"/>
  <c r="L52" i="5" s="1"/>
  <c r="K53" i="5"/>
  <c r="K54" i="5" s="1"/>
  <c r="H53" i="5"/>
  <c r="H54" i="5" s="1"/>
  <c r="H52" i="5" s="1"/>
  <c r="G53" i="5"/>
  <c r="G54" i="5" s="1"/>
  <c r="G52" i="5" s="1"/>
  <c r="F53" i="5"/>
  <c r="F54" i="5" s="1"/>
  <c r="F52" i="5" s="1"/>
  <c r="E53" i="5"/>
  <c r="E54" i="5" s="1"/>
  <c r="E52" i="5" s="1"/>
  <c r="D53" i="5"/>
  <c r="D54" i="5" s="1"/>
  <c r="D52" i="5" s="1"/>
  <c r="C53" i="5"/>
  <c r="C54" i="5" s="1"/>
  <c r="C52" i="5" s="1"/>
  <c r="N52" i="5"/>
  <c r="M52" i="5"/>
  <c r="K52" i="5"/>
  <c r="N51" i="5"/>
  <c r="M51" i="5"/>
  <c r="L51" i="5"/>
  <c r="K51" i="5"/>
  <c r="H51" i="5"/>
  <c r="G51" i="5"/>
  <c r="F51" i="5"/>
  <c r="E51" i="5"/>
  <c r="D51" i="5"/>
  <c r="C51" i="5"/>
  <c r="N50" i="5"/>
  <c r="M50" i="5"/>
  <c r="L50" i="5"/>
  <c r="K50" i="5"/>
  <c r="H50" i="5"/>
  <c r="G50" i="5"/>
  <c r="F50" i="5"/>
  <c r="E50" i="5"/>
  <c r="D50" i="5"/>
  <c r="C50" i="5"/>
  <c r="N49" i="5"/>
  <c r="M49" i="5"/>
  <c r="L49" i="5"/>
  <c r="K49" i="5"/>
  <c r="H49" i="5"/>
  <c r="G49" i="5"/>
  <c r="F49" i="5"/>
  <c r="E49" i="5"/>
  <c r="D49" i="5"/>
  <c r="C49" i="5"/>
  <c r="N48" i="5"/>
  <c r="M48" i="5"/>
  <c r="L48" i="5"/>
  <c r="K48" i="5"/>
  <c r="H48" i="5"/>
  <c r="G48" i="5"/>
  <c r="F48" i="5"/>
  <c r="E48" i="5"/>
  <c r="D48" i="5"/>
  <c r="C48" i="5"/>
  <c r="N47" i="5"/>
  <c r="M47" i="5"/>
  <c r="L47" i="5"/>
  <c r="K47" i="5"/>
  <c r="H47" i="5"/>
  <c r="G47" i="5"/>
  <c r="F47" i="5"/>
  <c r="E47" i="5"/>
  <c r="D47" i="5"/>
  <c r="C47" i="5"/>
  <c r="N46" i="5"/>
  <c r="M46" i="5"/>
  <c r="L46" i="5"/>
  <c r="K46" i="5"/>
  <c r="H46" i="5"/>
  <c r="G46" i="5"/>
  <c r="F46" i="5"/>
  <c r="E46" i="5"/>
  <c r="D46" i="5"/>
  <c r="C46" i="5"/>
  <c r="N45" i="5"/>
  <c r="M45" i="5"/>
  <c r="L45" i="5"/>
  <c r="K45" i="5"/>
  <c r="I45" i="5"/>
  <c r="H45" i="5"/>
  <c r="G45" i="5"/>
  <c r="F45" i="5"/>
  <c r="E45" i="5"/>
  <c r="D45" i="5"/>
  <c r="C45" i="5"/>
  <c r="N44" i="5"/>
  <c r="M44" i="5"/>
  <c r="L44" i="5"/>
  <c r="K44" i="5"/>
  <c r="H44" i="5"/>
  <c r="G44" i="5"/>
  <c r="F44" i="5"/>
  <c r="E44" i="5"/>
  <c r="D44" i="5"/>
  <c r="C44" i="5"/>
  <c r="O42" i="5"/>
  <c r="I42" i="5"/>
  <c r="O41" i="5"/>
  <c r="I41" i="5"/>
  <c r="O40" i="5"/>
  <c r="O53" i="5" s="1"/>
  <c r="I40" i="5"/>
  <c r="I53" i="5" s="1"/>
  <c r="O39" i="5"/>
  <c r="I39" i="5"/>
  <c r="I50" i="5" s="1"/>
  <c r="O38" i="5"/>
  <c r="O49" i="5" s="1"/>
  <c r="I38" i="5"/>
  <c r="I49" i="5" s="1"/>
  <c r="O37" i="5"/>
  <c r="I37" i="5"/>
  <c r="I48" i="5" s="1"/>
  <c r="O36" i="5"/>
  <c r="O44" i="5" s="1"/>
  <c r="I36" i="5"/>
  <c r="I44" i="5" s="1"/>
  <c r="E35" i="5"/>
  <c r="D35" i="5"/>
  <c r="N34" i="5"/>
  <c r="M34" i="5"/>
  <c r="L34" i="5"/>
  <c r="K34" i="5"/>
  <c r="H34" i="5"/>
  <c r="G34" i="5"/>
  <c r="F34" i="5"/>
  <c r="C34" i="5"/>
  <c r="L30" i="5"/>
  <c r="K30" i="5"/>
  <c r="M25" i="5"/>
  <c r="L25" i="5"/>
  <c r="D25" i="5"/>
  <c r="D23" i="5" s="1"/>
  <c r="N24" i="5"/>
  <c r="N25" i="5" s="1"/>
  <c r="M24" i="5"/>
  <c r="L24" i="5"/>
  <c r="K24" i="5"/>
  <c r="K25" i="5" s="1"/>
  <c r="H24" i="5"/>
  <c r="H25" i="5" s="1"/>
  <c r="H23" i="5" s="1"/>
  <c r="G24" i="5"/>
  <c r="G25" i="5" s="1"/>
  <c r="G23" i="5" s="1"/>
  <c r="F24" i="5"/>
  <c r="F25" i="5" s="1"/>
  <c r="F23" i="5" s="1"/>
  <c r="E24" i="5"/>
  <c r="E25" i="5" s="1"/>
  <c r="E23" i="5" s="1"/>
  <c r="D24" i="5"/>
  <c r="C24" i="5"/>
  <c r="C25" i="5" s="1"/>
  <c r="N23" i="5"/>
  <c r="M23" i="5"/>
  <c r="L23" i="5"/>
  <c r="K23" i="5"/>
  <c r="C23" i="5"/>
  <c r="N22" i="5"/>
  <c r="M22" i="5"/>
  <c r="L22" i="5"/>
  <c r="K22" i="5"/>
  <c r="H22" i="5"/>
  <c r="G22" i="5"/>
  <c r="F22" i="5"/>
  <c r="E22" i="5"/>
  <c r="D22" i="5"/>
  <c r="C22" i="5"/>
  <c r="O21" i="5"/>
  <c r="N21" i="5"/>
  <c r="M21" i="5"/>
  <c r="L21" i="5"/>
  <c r="K21" i="5"/>
  <c r="H21" i="5"/>
  <c r="G21" i="5"/>
  <c r="F21" i="5"/>
  <c r="E21" i="5"/>
  <c r="D21" i="5"/>
  <c r="C21" i="5"/>
  <c r="N20" i="5"/>
  <c r="M20" i="5"/>
  <c r="L20" i="5"/>
  <c r="K20" i="5"/>
  <c r="H20" i="5"/>
  <c r="G20" i="5"/>
  <c r="F20" i="5"/>
  <c r="E20" i="5"/>
  <c r="D20" i="5"/>
  <c r="C20" i="5"/>
  <c r="N19" i="5"/>
  <c r="M19" i="5"/>
  <c r="L19" i="5"/>
  <c r="K19" i="5"/>
  <c r="H19" i="5"/>
  <c r="G19" i="5"/>
  <c r="F19" i="5"/>
  <c r="E19" i="5"/>
  <c r="D19" i="5"/>
  <c r="C19" i="5"/>
  <c r="N18" i="5"/>
  <c r="M18" i="5"/>
  <c r="L18" i="5"/>
  <c r="K18" i="5"/>
  <c r="H18" i="5"/>
  <c r="G18" i="5"/>
  <c r="F18" i="5"/>
  <c r="E18" i="5"/>
  <c r="D18" i="5"/>
  <c r="C18" i="5"/>
  <c r="N17" i="5"/>
  <c r="M17" i="5"/>
  <c r="L17" i="5"/>
  <c r="K17" i="5"/>
  <c r="H17" i="5"/>
  <c r="G17" i="5"/>
  <c r="F17" i="5"/>
  <c r="E17" i="5"/>
  <c r="D17" i="5"/>
  <c r="C17" i="5"/>
  <c r="N16" i="5"/>
  <c r="M16" i="5"/>
  <c r="L16" i="5"/>
  <c r="K16" i="5"/>
  <c r="H16" i="5"/>
  <c r="G16" i="5"/>
  <c r="F16" i="5"/>
  <c r="E16" i="5"/>
  <c r="D16" i="5"/>
  <c r="C16" i="5"/>
  <c r="N15" i="5"/>
  <c r="M15" i="5"/>
  <c r="L15" i="5"/>
  <c r="K15" i="5"/>
  <c r="I15" i="5"/>
  <c r="H15" i="5"/>
  <c r="G15" i="5"/>
  <c r="F15" i="5"/>
  <c r="E15" i="5"/>
  <c r="D15" i="5"/>
  <c r="C15" i="5"/>
  <c r="O13" i="5"/>
  <c r="I13" i="5"/>
  <c r="I23" i="5" s="1"/>
  <c r="O12" i="5"/>
  <c r="I12" i="5"/>
  <c r="O11" i="5"/>
  <c r="O24" i="5" s="1"/>
  <c r="O25" i="5" s="1"/>
  <c r="I11" i="5"/>
  <c r="O10" i="5"/>
  <c r="I10" i="5"/>
  <c r="O9" i="5"/>
  <c r="O17" i="5" s="1"/>
  <c r="I9" i="5"/>
  <c r="I17" i="5" s="1"/>
  <c r="O8" i="5"/>
  <c r="O16" i="5" s="1"/>
  <c r="I8" i="5"/>
  <c r="O7" i="5"/>
  <c r="O15" i="5" s="1"/>
  <c r="I7" i="5"/>
  <c r="C199" i="4"/>
  <c r="B199" i="4"/>
  <c r="C198" i="4"/>
  <c r="B198" i="4"/>
  <c r="C197" i="4"/>
  <c r="B197" i="4"/>
  <c r="C196" i="4"/>
  <c r="B196" i="4"/>
  <c r="C195" i="4"/>
  <c r="B195" i="4"/>
  <c r="C194" i="4"/>
  <c r="B194" i="4"/>
  <c r="B165" i="4"/>
  <c r="B162" i="4"/>
  <c r="B160" i="4"/>
  <c r="B159" i="4"/>
  <c r="B157" i="4"/>
  <c r="K147" i="4"/>
  <c r="I147" i="4"/>
  <c r="N130" i="4"/>
  <c r="M130" i="4"/>
  <c r="C165" i="4" s="1"/>
  <c r="L130" i="4"/>
  <c r="C164" i="4" s="1"/>
  <c r="K130" i="4"/>
  <c r="O130" i="4" s="1"/>
  <c r="H130" i="4"/>
  <c r="G130" i="4"/>
  <c r="C161" i="4" s="1"/>
  <c r="F130" i="4"/>
  <c r="E130" i="4"/>
  <c r="D130" i="4"/>
  <c r="C158" i="4" s="1"/>
  <c r="C130" i="4"/>
  <c r="C157" i="4" s="1"/>
  <c r="N129" i="4"/>
  <c r="M129" i="4"/>
  <c r="L129" i="4"/>
  <c r="K129" i="4"/>
  <c r="H129" i="4"/>
  <c r="G129" i="4"/>
  <c r="F129" i="4"/>
  <c r="E129" i="4"/>
  <c r="D129" i="4"/>
  <c r="C129" i="4"/>
  <c r="N128" i="4"/>
  <c r="M128" i="4"/>
  <c r="L128" i="4"/>
  <c r="K128" i="4"/>
  <c r="H128" i="4"/>
  <c r="G128" i="4"/>
  <c r="F128" i="4"/>
  <c r="E128" i="4"/>
  <c r="E141" i="4" s="1"/>
  <c r="D128" i="4"/>
  <c r="C128" i="4"/>
  <c r="N127" i="4"/>
  <c r="M127" i="4"/>
  <c r="L127" i="4"/>
  <c r="K127" i="4"/>
  <c r="H127" i="4"/>
  <c r="G127" i="4"/>
  <c r="G138" i="4" s="1"/>
  <c r="F127" i="4"/>
  <c r="F138" i="4" s="1"/>
  <c r="E127" i="4"/>
  <c r="D127" i="4"/>
  <c r="C127" i="4"/>
  <c r="M137" i="4"/>
  <c r="L137" i="4"/>
  <c r="K137" i="4"/>
  <c r="C137" i="4"/>
  <c r="N136" i="4"/>
  <c r="M136" i="4"/>
  <c r="L135" i="4"/>
  <c r="K136" i="4"/>
  <c r="E135" i="4"/>
  <c r="N124" i="4"/>
  <c r="N132" i="4" s="1"/>
  <c r="M124" i="4"/>
  <c r="M132" i="4" s="1"/>
  <c r="L124" i="4"/>
  <c r="K124" i="4"/>
  <c r="H124" i="4"/>
  <c r="G124" i="4"/>
  <c r="F124" i="4"/>
  <c r="F132" i="4" s="1"/>
  <c r="E124" i="4"/>
  <c r="D124" i="4"/>
  <c r="C124" i="4"/>
  <c r="E123" i="4"/>
  <c r="D123" i="4"/>
  <c r="B158" i="4" s="1"/>
  <c r="N122" i="4"/>
  <c r="B166" i="4" s="1"/>
  <c r="M122" i="4"/>
  <c r="L122" i="4"/>
  <c r="B164" i="4" s="1"/>
  <c r="K122" i="4"/>
  <c r="B163" i="4" s="1"/>
  <c r="H122" i="4"/>
  <c r="G122" i="4"/>
  <c r="B161" i="4" s="1"/>
  <c r="F122" i="4"/>
  <c r="C122" i="4"/>
  <c r="L117" i="4"/>
  <c r="K117" i="4"/>
  <c r="F112" i="4"/>
  <c r="N111" i="4"/>
  <c r="N112" i="4" s="1"/>
  <c r="M111" i="4"/>
  <c r="M112" i="4" s="1"/>
  <c r="L111" i="4"/>
  <c r="L112" i="4" s="1"/>
  <c r="L110" i="4" s="1"/>
  <c r="K111" i="4"/>
  <c r="K112" i="4" s="1"/>
  <c r="H111" i="4"/>
  <c r="H112" i="4" s="1"/>
  <c r="G111" i="4"/>
  <c r="G112" i="4" s="1"/>
  <c r="F111" i="4"/>
  <c r="E111" i="4"/>
  <c r="E112" i="4" s="1"/>
  <c r="E110" i="4" s="1"/>
  <c r="D111" i="4"/>
  <c r="D112" i="4" s="1"/>
  <c r="D110" i="4" s="1"/>
  <c r="C111" i="4"/>
  <c r="C112" i="4" s="1"/>
  <c r="C110" i="4" s="1"/>
  <c r="N110" i="4"/>
  <c r="M110" i="4"/>
  <c r="K110" i="4"/>
  <c r="H110" i="4"/>
  <c r="G110" i="4"/>
  <c r="F110" i="4"/>
  <c r="N109" i="4"/>
  <c r="M109" i="4"/>
  <c r="L109" i="4"/>
  <c r="K109" i="4"/>
  <c r="H109" i="4"/>
  <c r="G109" i="4"/>
  <c r="F109" i="4"/>
  <c r="E109" i="4"/>
  <c r="D109" i="4"/>
  <c r="C109" i="4"/>
  <c r="N108" i="4"/>
  <c r="M108" i="4"/>
  <c r="L108" i="4"/>
  <c r="K108" i="4"/>
  <c r="H108" i="4"/>
  <c r="G108" i="4"/>
  <c r="F108" i="4"/>
  <c r="E108" i="4"/>
  <c r="D108" i="4"/>
  <c r="C108" i="4"/>
  <c r="N107" i="4"/>
  <c r="M107" i="4"/>
  <c r="L107" i="4"/>
  <c r="K107" i="4"/>
  <c r="H107" i="4"/>
  <c r="G107" i="4"/>
  <c r="F107" i="4"/>
  <c r="E107" i="4"/>
  <c r="D107" i="4"/>
  <c r="C107" i="4"/>
  <c r="N106" i="4"/>
  <c r="M106" i="4"/>
  <c r="L106" i="4"/>
  <c r="K106" i="4"/>
  <c r="H106" i="4"/>
  <c r="G106" i="4"/>
  <c r="F106" i="4"/>
  <c r="E106" i="4"/>
  <c r="D106" i="4"/>
  <c r="C106" i="4"/>
  <c r="N105" i="4"/>
  <c r="M105" i="4"/>
  <c r="L105" i="4"/>
  <c r="K105" i="4"/>
  <c r="H105" i="4"/>
  <c r="G105" i="4"/>
  <c r="F105" i="4"/>
  <c r="E105" i="4"/>
  <c r="D105" i="4"/>
  <c r="C105" i="4"/>
  <c r="N104" i="4"/>
  <c r="M104" i="4"/>
  <c r="L104" i="4"/>
  <c r="K104" i="4"/>
  <c r="H104" i="4"/>
  <c r="G104" i="4"/>
  <c r="F104" i="4"/>
  <c r="E104" i="4"/>
  <c r="D104" i="4"/>
  <c r="C104" i="4"/>
  <c r="N103" i="4"/>
  <c r="M103" i="4"/>
  <c r="L103" i="4"/>
  <c r="K103" i="4"/>
  <c r="H103" i="4"/>
  <c r="G103" i="4"/>
  <c r="F103" i="4"/>
  <c r="E103" i="4"/>
  <c r="D103" i="4"/>
  <c r="C103" i="4"/>
  <c r="O102" i="4"/>
  <c r="N102" i="4"/>
  <c r="M102" i="4"/>
  <c r="L102" i="4"/>
  <c r="K102" i="4"/>
  <c r="H102" i="4"/>
  <c r="G102" i="4"/>
  <c r="F102" i="4"/>
  <c r="E102" i="4"/>
  <c r="D102" i="4"/>
  <c r="C102" i="4"/>
  <c r="O100" i="4"/>
  <c r="I100" i="4"/>
  <c r="O99" i="4"/>
  <c r="I99" i="4"/>
  <c r="O98" i="4"/>
  <c r="O111" i="4" s="1"/>
  <c r="I98" i="4"/>
  <c r="I111" i="4" s="1"/>
  <c r="I112" i="4" s="1"/>
  <c r="O97" i="4"/>
  <c r="O108" i="4" s="1"/>
  <c r="I97" i="4"/>
  <c r="I109" i="4" s="1"/>
  <c r="O96" i="4"/>
  <c r="O107" i="4" s="1"/>
  <c r="I96" i="4"/>
  <c r="I104" i="4" s="1"/>
  <c r="O95" i="4"/>
  <c r="O105" i="4" s="1"/>
  <c r="I95" i="4"/>
  <c r="O94" i="4"/>
  <c r="I94" i="4"/>
  <c r="E93" i="4"/>
  <c r="D93" i="4"/>
  <c r="N92" i="4"/>
  <c r="M92" i="4"/>
  <c r="L92" i="4"/>
  <c r="K92" i="4"/>
  <c r="H92" i="4"/>
  <c r="G92" i="4"/>
  <c r="F92" i="4"/>
  <c r="C92" i="4"/>
  <c r="L88" i="4"/>
  <c r="K88" i="4"/>
  <c r="H83" i="4"/>
  <c r="E83" i="4"/>
  <c r="E81" i="4" s="1"/>
  <c r="N82" i="4"/>
  <c r="N83" i="4" s="1"/>
  <c r="M82" i="4"/>
  <c r="M83" i="4" s="1"/>
  <c r="M81" i="4" s="1"/>
  <c r="L82" i="4"/>
  <c r="L83" i="4" s="1"/>
  <c r="L81" i="4" s="1"/>
  <c r="K82" i="4"/>
  <c r="K83" i="4" s="1"/>
  <c r="K81" i="4" s="1"/>
  <c r="I82" i="4"/>
  <c r="I83" i="4" s="1"/>
  <c r="H82" i="4"/>
  <c r="G82" i="4"/>
  <c r="G83" i="4" s="1"/>
  <c r="F82" i="4"/>
  <c r="F83" i="4" s="1"/>
  <c r="F81" i="4" s="1"/>
  <c r="E82" i="4"/>
  <c r="D82" i="4"/>
  <c r="D83" i="4" s="1"/>
  <c r="D81" i="4" s="1"/>
  <c r="C82" i="4"/>
  <c r="C83" i="4" s="1"/>
  <c r="C81" i="4" s="1"/>
  <c r="N81" i="4"/>
  <c r="H81" i="4"/>
  <c r="G81" i="4"/>
  <c r="N80" i="4"/>
  <c r="M80" i="4"/>
  <c r="L80" i="4"/>
  <c r="K80" i="4"/>
  <c r="H80" i="4"/>
  <c r="G80" i="4"/>
  <c r="F80" i="4"/>
  <c r="E80" i="4"/>
  <c r="D80" i="4"/>
  <c r="C80" i="4"/>
  <c r="N79" i="4"/>
  <c r="M79" i="4"/>
  <c r="L79" i="4"/>
  <c r="K79" i="4"/>
  <c r="H79" i="4"/>
  <c r="G79" i="4"/>
  <c r="F79" i="4"/>
  <c r="E79" i="4"/>
  <c r="D79" i="4"/>
  <c r="C79" i="4"/>
  <c r="N78" i="4"/>
  <c r="M78" i="4"/>
  <c r="L78" i="4"/>
  <c r="K78" i="4"/>
  <c r="H78" i="4"/>
  <c r="G78" i="4"/>
  <c r="F78" i="4"/>
  <c r="E78" i="4"/>
  <c r="D78" i="4"/>
  <c r="C78" i="4"/>
  <c r="N77" i="4"/>
  <c r="M77" i="4"/>
  <c r="L77" i="4"/>
  <c r="K77" i="4"/>
  <c r="H77" i="4"/>
  <c r="G77" i="4"/>
  <c r="F77" i="4"/>
  <c r="E77" i="4"/>
  <c r="D77" i="4"/>
  <c r="C77" i="4"/>
  <c r="N76" i="4"/>
  <c r="M76" i="4"/>
  <c r="L76" i="4"/>
  <c r="K76" i="4"/>
  <c r="I76" i="4"/>
  <c r="H76" i="4"/>
  <c r="G76" i="4"/>
  <c r="F76" i="4"/>
  <c r="E76" i="4"/>
  <c r="D76" i="4"/>
  <c r="C76" i="4"/>
  <c r="N75" i="4"/>
  <c r="M75" i="4"/>
  <c r="L75" i="4"/>
  <c r="K75" i="4"/>
  <c r="H75" i="4"/>
  <c r="G75" i="4"/>
  <c r="F75" i="4"/>
  <c r="E75" i="4"/>
  <c r="D75" i="4"/>
  <c r="C75" i="4"/>
  <c r="N74" i="4"/>
  <c r="M74" i="4"/>
  <c r="L74" i="4"/>
  <c r="K74" i="4"/>
  <c r="I74" i="4"/>
  <c r="H74" i="4"/>
  <c r="G74" i="4"/>
  <c r="F74" i="4"/>
  <c r="E74" i="4"/>
  <c r="D74" i="4"/>
  <c r="C74" i="4"/>
  <c r="N73" i="4"/>
  <c r="M73" i="4"/>
  <c r="L73" i="4"/>
  <c r="K73" i="4"/>
  <c r="H73" i="4"/>
  <c r="G73" i="4"/>
  <c r="F73" i="4"/>
  <c r="E73" i="4"/>
  <c r="D73" i="4"/>
  <c r="C73" i="4"/>
  <c r="O71" i="4"/>
  <c r="I71" i="4"/>
  <c r="O70" i="4"/>
  <c r="I70" i="4"/>
  <c r="O69" i="4"/>
  <c r="O82" i="4" s="1"/>
  <c r="O83" i="4" s="1"/>
  <c r="O81" i="4" s="1"/>
  <c r="I69" i="4"/>
  <c r="O68" i="4"/>
  <c r="O79" i="4" s="1"/>
  <c r="I68" i="4"/>
  <c r="I79" i="4" s="1"/>
  <c r="O67" i="4"/>
  <c r="O78" i="4" s="1"/>
  <c r="I67" i="4"/>
  <c r="I75" i="4" s="1"/>
  <c r="O66" i="4"/>
  <c r="O76" i="4" s="1"/>
  <c r="I66" i="4"/>
  <c r="I77" i="4" s="1"/>
  <c r="O65" i="4"/>
  <c r="O73" i="4" s="1"/>
  <c r="I65" i="4"/>
  <c r="I73" i="4" s="1"/>
  <c r="E64" i="4"/>
  <c r="D64" i="4"/>
  <c r="N63" i="4"/>
  <c r="M63" i="4"/>
  <c r="L63" i="4"/>
  <c r="K63" i="4"/>
  <c r="H63" i="4"/>
  <c r="G63" i="4"/>
  <c r="F63" i="4"/>
  <c r="C63" i="4"/>
  <c r="L59" i="4"/>
  <c r="K59" i="4"/>
  <c r="F54" i="4"/>
  <c r="N53" i="4"/>
  <c r="N54" i="4" s="1"/>
  <c r="M53" i="4"/>
  <c r="M54" i="4" s="1"/>
  <c r="L53" i="4"/>
  <c r="L54" i="4" s="1"/>
  <c r="L52" i="4" s="1"/>
  <c r="K53" i="4"/>
  <c r="K54" i="4" s="1"/>
  <c r="H53" i="4"/>
  <c r="H54" i="4" s="1"/>
  <c r="H52" i="4" s="1"/>
  <c r="G53" i="4"/>
  <c r="G54" i="4" s="1"/>
  <c r="F53" i="4"/>
  <c r="E53" i="4"/>
  <c r="E54" i="4" s="1"/>
  <c r="E52" i="4" s="1"/>
  <c r="D53" i="4"/>
  <c r="D54" i="4" s="1"/>
  <c r="C53" i="4"/>
  <c r="C54" i="4" s="1"/>
  <c r="C52" i="4" s="1"/>
  <c r="N52" i="4"/>
  <c r="M52" i="4"/>
  <c r="K52" i="4"/>
  <c r="G52" i="4"/>
  <c r="F52" i="4"/>
  <c r="D52" i="4"/>
  <c r="N51" i="4"/>
  <c r="M51" i="4"/>
  <c r="L51" i="4"/>
  <c r="K51" i="4"/>
  <c r="H51" i="4"/>
  <c r="G51" i="4"/>
  <c r="F51" i="4"/>
  <c r="E51" i="4"/>
  <c r="D51" i="4"/>
  <c r="C51" i="4"/>
  <c r="N50" i="4"/>
  <c r="M50" i="4"/>
  <c r="L50" i="4"/>
  <c r="K50" i="4"/>
  <c r="H50" i="4"/>
  <c r="G50" i="4"/>
  <c r="F50" i="4"/>
  <c r="E50" i="4"/>
  <c r="D50" i="4"/>
  <c r="C50" i="4"/>
  <c r="N49" i="4"/>
  <c r="M49" i="4"/>
  <c r="L49" i="4"/>
  <c r="K49" i="4"/>
  <c r="H49" i="4"/>
  <c r="G49" i="4"/>
  <c r="F49" i="4"/>
  <c r="E49" i="4"/>
  <c r="D49" i="4"/>
  <c r="C49" i="4"/>
  <c r="N48" i="4"/>
  <c r="M48" i="4"/>
  <c r="L48" i="4"/>
  <c r="K48" i="4"/>
  <c r="H48" i="4"/>
  <c r="G48" i="4"/>
  <c r="F48" i="4"/>
  <c r="E48" i="4"/>
  <c r="D48" i="4"/>
  <c r="C48" i="4"/>
  <c r="N47" i="4"/>
  <c r="M47" i="4"/>
  <c r="L47" i="4"/>
  <c r="K47" i="4"/>
  <c r="H47" i="4"/>
  <c r="G47" i="4"/>
  <c r="F47" i="4"/>
  <c r="E47" i="4"/>
  <c r="D47" i="4"/>
  <c r="C47" i="4"/>
  <c r="N46" i="4"/>
  <c r="M46" i="4"/>
  <c r="L46" i="4"/>
  <c r="K46" i="4"/>
  <c r="H46" i="4"/>
  <c r="G46" i="4"/>
  <c r="F46" i="4"/>
  <c r="E46" i="4"/>
  <c r="D46" i="4"/>
  <c r="C46" i="4"/>
  <c r="N45" i="4"/>
  <c r="M45" i="4"/>
  <c r="L45" i="4"/>
  <c r="K45" i="4"/>
  <c r="H45" i="4"/>
  <c r="G45" i="4"/>
  <c r="F45" i="4"/>
  <c r="E45" i="4"/>
  <c r="D45" i="4"/>
  <c r="C45" i="4"/>
  <c r="N44" i="4"/>
  <c r="M44" i="4"/>
  <c r="L44" i="4"/>
  <c r="K44" i="4"/>
  <c r="H44" i="4"/>
  <c r="G44" i="4"/>
  <c r="F44" i="4"/>
  <c r="E44" i="4"/>
  <c r="D44" i="4"/>
  <c r="C44" i="4"/>
  <c r="O42" i="4"/>
  <c r="I42" i="4"/>
  <c r="O41" i="4"/>
  <c r="I41" i="4"/>
  <c r="O40" i="4"/>
  <c r="I40" i="4"/>
  <c r="I51" i="4" s="1"/>
  <c r="O39" i="4"/>
  <c r="I39" i="4"/>
  <c r="I50" i="4" s="1"/>
  <c r="O38" i="4"/>
  <c r="O49" i="4" s="1"/>
  <c r="I38" i="4"/>
  <c r="I46" i="4" s="1"/>
  <c r="O37" i="4"/>
  <c r="O47" i="4" s="1"/>
  <c r="I37" i="4"/>
  <c r="I48" i="4" s="1"/>
  <c r="O36" i="4"/>
  <c r="O44" i="4" s="1"/>
  <c r="I36" i="4"/>
  <c r="I44" i="4" s="1"/>
  <c r="E35" i="4"/>
  <c r="D35" i="4"/>
  <c r="N34" i="4"/>
  <c r="M34" i="4"/>
  <c r="L34" i="4"/>
  <c r="K34" i="4"/>
  <c r="H34" i="4"/>
  <c r="G34" i="4"/>
  <c r="F34" i="4"/>
  <c r="C34" i="4"/>
  <c r="L30" i="4"/>
  <c r="K30" i="4"/>
  <c r="N25" i="4"/>
  <c r="M25" i="4"/>
  <c r="N24" i="4"/>
  <c r="M24" i="4"/>
  <c r="L24" i="4"/>
  <c r="L25" i="4" s="1"/>
  <c r="K24" i="4"/>
  <c r="K25" i="4" s="1"/>
  <c r="H24" i="4"/>
  <c r="H25" i="4" s="1"/>
  <c r="H23" i="4" s="1"/>
  <c r="G24" i="4"/>
  <c r="G25" i="4" s="1"/>
  <c r="G23" i="4" s="1"/>
  <c r="F24" i="4"/>
  <c r="F25" i="4" s="1"/>
  <c r="E24" i="4"/>
  <c r="E25" i="4" s="1"/>
  <c r="D24" i="4"/>
  <c r="D25" i="4" s="1"/>
  <c r="D23" i="4" s="1"/>
  <c r="C24" i="4"/>
  <c r="C25" i="4" s="1"/>
  <c r="N23" i="4"/>
  <c r="M23" i="4"/>
  <c r="L23" i="4"/>
  <c r="K23" i="4"/>
  <c r="F23" i="4"/>
  <c r="E23" i="4"/>
  <c r="C23" i="4"/>
  <c r="N22" i="4"/>
  <c r="M22" i="4"/>
  <c r="L22" i="4"/>
  <c r="K22" i="4"/>
  <c r="H22" i="4"/>
  <c r="G22" i="4"/>
  <c r="F22" i="4"/>
  <c r="E22" i="4"/>
  <c r="D22" i="4"/>
  <c r="C22" i="4"/>
  <c r="N21" i="4"/>
  <c r="M21" i="4"/>
  <c r="L21" i="4"/>
  <c r="K21" i="4"/>
  <c r="H21" i="4"/>
  <c r="G21" i="4"/>
  <c r="F21" i="4"/>
  <c r="E21" i="4"/>
  <c r="D21" i="4"/>
  <c r="C21" i="4"/>
  <c r="N20" i="4"/>
  <c r="M20" i="4"/>
  <c r="L20" i="4"/>
  <c r="K20" i="4"/>
  <c r="I20" i="4"/>
  <c r="H20" i="4"/>
  <c r="G20" i="4"/>
  <c r="F20" i="4"/>
  <c r="E20" i="4"/>
  <c r="D20" i="4"/>
  <c r="C20" i="4"/>
  <c r="N19" i="4"/>
  <c r="M19" i="4"/>
  <c r="L19" i="4"/>
  <c r="K19" i="4"/>
  <c r="H19" i="4"/>
  <c r="G19" i="4"/>
  <c r="F19" i="4"/>
  <c r="E19" i="4"/>
  <c r="D19" i="4"/>
  <c r="C19" i="4"/>
  <c r="N18" i="4"/>
  <c r="M18" i="4"/>
  <c r="L18" i="4"/>
  <c r="K18" i="4"/>
  <c r="H18" i="4"/>
  <c r="G18" i="4"/>
  <c r="F18" i="4"/>
  <c r="E18" i="4"/>
  <c r="D18" i="4"/>
  <c r="C18" i="4"/>
  <c r="N17" i="4"/>
  <c r="M17" i="4"/>
  <c r="L17" i="4"/>
  <c r="K17" i="4"/>
  <c r="H17" i="4"/>
  <c r="G17" i="4"/>
  <c r="F17" i="4"/>
  <c r="E17" i="4"/>
  <c r="D17" i="4"/>
  <c r="C17" i="4"/>
  <c r="N16" i="4"/>
  <c r="M16" i="4"/>
  <c r="L16" i="4"/>
  <c r="K16" i="4"/>
  <c r="I16" i="4"/>
  <c r="H16" i="4"/>
  <c r="G16" i="4"/>
  <c r="F16" i="4"/>
  <c r="E16" i="4"/>
  <c r="D16" i="4"/>
  <c r="C16" i="4"/>
  <c r="N15" i="4"/>
  <c r="M15" i="4"/>
  <c r="L15" i="4"/>
  <c r="K15" i="4"/>
  <c r="H15" i="4"/>
  <c r="G15" i="4"/>
  <c r="F15" i="4"/>
  <c r="E15" i="4"/>
  <c r="D15" i="4"/>
  <c r="C15" i="4"/>
  <c r="O13" i="4"/>
  <c r="I13" i="4"/>
  <c r="O12" i="4"/>
  <c r="I12" i="4"/>
  <c r="O11" i="4"/>
  <c r="I11" i="4"/>
  <c r="I24" i="4" s="1"/>
  <c r="I25" i="4" s="1"/>
  <c r="O10" i="4"/>
  <c r="I10" i="4"/>
  <c r="O9" i="4"/>
  <c r="O20" i="4" s="1"/>
  <c r="I9" i="4"/>
  <c r="O8" i="4"/>
  <c r="O19" i="4" s="1"/>
  <c r="I8" i="4"/>
  <c r="I19" i="4" s="1"/>
  <c r="O7" i="4"/>
  <c r="O15" i="4" s="1"/>
  <c r="I7" i="4"/>
  <c r="I15" i="4" s="1"/>
  <c r="C199" i="3"/>
  <c r="B199" i="3"/>
  <c r="C198" i="3"/>
  <c r="B198" i="3"/>
  <c r="C197" i="3"/>
  <c r="B197" i="3"/>
  <c r="C196" i="3"/>
  <c r="B196" i="3"/>
  <c r="C195" i="3"/>
  <c r="B195" i="3"/>
  <c r="C194" i="3"/>
  <c r="B194" i="3"/>
  <c r="B166" i="3"/>
  <c r="B165" i="3"/>
  <c r="B163" i="3"/>
  <c r="B160" i="3"/>
  <c r="B158" i="3"/>
  <c r="B157" i="3"/>
  <c r="K147" i="3"/>
  <c r="I147" i="3"/>
  <c r="H134" i="3"/>
  <c r="G134" i="3"/>
  <c r="N130" i="3"/>
  <c r="M130" i="3"/>
  <c r="L130" i="3"/>
  <c r="K130" i="3"/>
  <c r="C163" i="3" s="1"/>
  <c r="H130" i="3"/>
  <c r="C162" i="3" s="1"/>
  <c r="G130" i="3"/>
  <c r="C161" i="3" s="1"/>
  <c r="F130" i="3"/>
  <c r="E130" i="3"/>
  <c r="C159" i="3" s="1"/>
  <c r="D130" i="3"/>
  <c r="C130" i="3"/>
  <c r="N129" i="3"/>
  <c r="M129" i="3"/>
  <c r="L129" i="3"/>
  <c r="K129" i="3"/>
  <c r="O129" i="3" s="1"/>
  <c r="H129" i="3"/>
  <c r="G129" i="3"/>
  <c r="F129" i="3"/>
  <c r="E129" i="3"/>
  <c r="D129" i="3"/>
  <c r="C129" i="3"/>
  <c r="N128" i="3"/>
  <c r="N141" i="3" s="1"/>
  <c r="M128" i="3"/>
  <c r="L128" i="3"/>
  <c r="L141" i="3" s="1"/>
  <c r="L142" i="3" s="1"/>
  <c r="E164" i="3" s="1"/>
  <c r="K128" i="3"/>
  <c r="K141" i="3" s="1"/>
  <c r="K142" i="3" s="1"/>
  <c r="H128" i="3"/>
  <c r="G128" i="3"/>
  <c r="F128" i="3"/>
  <c r="E128" i="3"/>
  <c r="D128" i="3"/>
  <c r="C128" i="3"/>
  <c r="N127" i="3"/>
  <c r="M127" i="3"/>
  <c r="L127" i="3"/>
  <c r="L138" i="3" s="1"/>
  <c r="K127" i="3"/>
  <c r="H127" i="3"/>
  <c r="G127" i="3"/>
  <c r="F127" i="3"/>
  <c r="E127" i="3"/>
  <c r="D127" i="3"/>
  <c r="C127" i="3"/>
  <c r="C135" i="3" s="1"/>
  <c r="N133" i="3"/>
  <c r="K137" i="3"/>
  <c r="H137" i="3"/>
  <c r="G137" i="3"/>
  <c r="F134" i="3"/>
  <c r="E134" i="3"/>
  <c r="L136" i="3"/>
  <c r="H136" i="3"/>
  <c r="G136" i="3"/>
  <c r="N124" i="3"/>
  <c r="N132" i="3" s="1"/>
  <c r="M124" i="3"/>
  <c r="M132" i="3" s="1"/>
  <c r="L124" i="3"/>
  <c r="K124" i="3"/>
  <c r="H124" i="3"/>
  <c r="G124" i="3"/>
  <c r="F124" i="3"/>
  <c r="E124" i="3"/>
  <c r="D124" i="3"/>
  <c r="D132" i="3" s="1"/>
  <c r="C124" i="3"/>
  <c r="E123" i="3"/>
  <c r="B159" i="3" s="1"/>
  <c r="D123" i="3"/>
  <c r="N122" i="3"/>
  <c r="M122" i="3"/>
  <c r="L122" i="3"/>
  <c r="B164" i="3" s="1"/>
  <c r="K122" i="3"/>
  <c r="H122" i="3"/>
  <c r="B162" i="3" s="1"/>
  <c r="G122" i="3"/>
  <c r="B161" i="3" s="1"/>
  <c r="F122" i="3"/>
  <c r="C122" i="3"/>
  <c r="L117" i="3"/>
  <c r="K117" i="3"/>
  <c r="N111" i="3"/>
  <c r="N112" i="3" s="1"/>
  <c r="M111" i="3"/>
  <c r="M112" i="3" s="1"/>
  <c r="L111" i="3"/>
  <c r="L112" i="3" s="1"/>
  <c r="L110" i="3" s="1"/>
  <c r="K111" i="3"/>
  <c r="K112" i="3" s="1"/>
  <c r="H111" i="3"/>
  <c r="H112" i="3" s="1"/>
  <c r="H110" i="3" s="1"/>
  <c r="G111" i="3"/>
  <c r="G112" i="3" s="1"/>
  <c r="F111" i="3"/>
  <c r="F112" i="3" s="1"/>
  <c r="E111" i="3"/>
  <c r="E112" i="3" s="1"/>
  <c r="D111" i="3"/>
  <c r="D112" i="3" s="1"/>
  <c r="C111" i="3"/>
  <c r="C112" i="3" s="1"/>
  <c r="C110" i="3" s="1"/>
  <c r="N110" i="3"/>
  <c r="M110" i="3"/>
  <c r="K110" i="3"/>
  <c r="G110" i="3"/>
  <c r="F110" i="3"/>
  <c r="E110" i="3"/>
  <c r="D110" i="3"/>
  <c r="N109" i="3"/>
  <c r="M109" i="3"/>
  <c r="L109" i="3"/>
  <c r="K109" i="3"/>
  <c r="H109" i="3"/>
  <c r="G109" i="3"/>
  <c r="F109" i="3"/>
  <c r="E109" i="3"/>
  <c r="D109" i="3"/>
  <c r="C109" i="3"/>
  <c r="N108" i="3"/>
  <c r="M108" i="3"/>
  <c r="L108" i="3"/>
  <c r="K108" i="3"/>
  <c r="H108" i="3"/>
  <c r="G108" i="3"/>
  <c r="F108" i="3"/>
  <c r="E108" i="3"/>
  <c r="D108" i="3"/>
  <c r="C108" i="3"/>
  <c r="N107" i="3"/>
  <c r="M107" i="3"/>
  <c r="L107" i="3"/>
  <c r="K107" i="3"/>
  <c r="I107" i="3"/>
  <c r="H107" i="3"/>
  <c r="G107" i="3"/>
  <c r="F107" i="3"/>
  <c r="E107" i="3"/>
  <c r="D107" i="3"/>
  <c r="C107" i="3"/>
  <c r="N106" i="3"/>
  <c r="M106" i="3"/>
  <c r="L106" i="3"/>
  <c r="K106" i="3"/>
  <c r="H106" i="3"/>
  <c r="G106" i="3"/>
  <c r="F106" i="3"/>
  <c r="E106" i="3"/>
  <c r="D106" i="3"/>
  <c r="C106" i="3"/>
  <c r="N105" i="3"/>
  <c r="M105" i="3"/>
  <c r="L105" i="3"/>
  <c r="K105" i="3"/>
  <c r="H105" i="3"/>
  <c r="G105" i="3"/>
  <c r="F105" i="3"/>
  <c r="E105" i="3"/>
  <c r="D105" i="3"/>
  <c r="C105" i="3"/>
  <c r="N104" i="3"/>
  <c r="M104" i="3"/>
  <c r="L104" i="3"/>
  <c r="K104" i="3"/>
  <c r="H104" i="3"/>
  <c r="G104" i="3"/>
  <c r="F104" i="3"/>
  <c r="E104" i="3"/>
  <c r="D104" i="3"/>
  <c r="C104" i="3"/>
  <c r="N103" i="3"/>
  <c r="M103" i="3"/>
  <c r="L103" i="3"/>
  <c r="K103" i="3"/>
  <c r="H103" i="3"/>
  <c r="G103" i="3"/>
  <c r="F103" i="3"/>
  <c r="E103" i="3"/>
  <c r="D103" i="3"/>
  <c r="C103" i="3"/>
  <c r="N102" i="3"/>
  <c r="M102" i="3"/>
  <c r="L102" i="3"/>
  <c r="K102" i="3"/>
  <c r="H102" i="3"/>
  <c r="G102" i="3"/>
  <c r="F102" i="3"/>
  <c r="E102" i="3"/>
  <c r="D102" i="3"/>
  <c r="C102" i="3"/>
  <c r="O100" i="3"/>
  <c r="I100" i="3"/>
  <c r="O99" i="3"/>
  <c r="I99" i="3"/>
  <c r="O98" i="3"/>
  <c r="I98" i="3"/>
  <c r="O97" i="3"/>
  <c r="I97" i="3"/>
  <c r="I108" i="3" s="1"/>
  <c r="O96" i="3"/>
  <c r="O107" i="3" s="1"/>
  <c r="I96" i="3"/>
  <c r="I104" i="3" s="1"/>
  <c r="O95" i="3"/>
  <c r="O105" i="3" s="1"/>
  <c r="I95" i="3"/>
  <c r="I106" i="3" s="1"/>
  <c r="O94" i="3"/>
  <c r="O102" i="3" s="1"/>
  <c r="I94" i="3"/>
  <c r="I102" i="3" s="1"/>
  <c r="E93" i="3"/>
  <c r="D93" i="3"/>
  <c r="N92" i="3"/>
  <c r="M92" i="3"/>
  <c r="L92" i="3"/>
  <c r="K92" i="3"/>
  <c r="H92" i="3"/>
  <c r="G92" i="3"/>
  <c r="F92" i="3"/>
  <c r="C92" i="3"/>
  <c r="L88" i="3"/>
  <c r="K88" i="3"/>
  <c r="N83" i="3"/>
  <c r="M83" i="3"/>
  <c r="L83" i="3"/>
  <c r="N82" i="3"/>
  <c r="M82" i="3"/>
  <c r="L82" i="3"/>
  <c r="K82" i="3"/>
  <c r="K83" i="3" s="1"/>
  <c r="K81" i="3" s="1"/>
  <c r="H82" i="3"/>
  <c r="H83" i="3" s="1"/>
  <c r="H81" i="3" s="1"/>
  <c r="G82" i="3"/>
  <c r="G83" i="3" s="1"/>
  <c r="G81" i="3" s="1"/>
  <c r="F82" i="3"/>
  <c r="F83" i="3" s="1"/>
  <c r="E82" i="3"/>
  <c r="E83" i="3" s="1"/>
  <c r="D82" i="3"/>
  <c r="D83" i="3" s="1"/>
  <c r="C82" i="3"/>
  <c r="C83" i="3" s="1"/>
  <c r="N81" i="3"/>
  <c r="M81" i="3"/>
  <c r="L81" i="3"/>
  <c r="F81" i="3"/>
  <c r="E81" i="3"/>
  <c r="D81" i="3"/>
  <c r="C81" i="3"/>
  <c r="N80" i="3"/>
  <c r="M80" i="3"/>
  <c r="L80" i="3"/>
  <c r="K80" i="3"/>
  <c r="H80" i="3"/>
  <c r="G80" i="3"/>
  <c r="F80" i="3"/>
  <c r="E80" i="3"/>
  <c r="D80" i="3"/>
  <c r="C80" i="3"/>
  <c r="N79" i="3"/>
  <c r="M79" i="3"/>
  <c r="L79" i="3"/>
  <c r="K79" i="3"/>
  <c r="H79" i="3"/>
  <c r="G79" i="3"/>
  <c r="F79" i="3"/>
  <c r="E79" i="3"/>
  <c r="D79" i="3"/>
  <c r="C79" i="3"/>
  <c r="N78" i="3"/>
  <c r="M78" i="3"/>
  <c r="L78" i="3"/>
  <c r="K78" i="3"/>
  <c r="I78" i="3"/>
  <c r="H78" i="3"/>
  <c r="G78" i="3"/>
  <c r="F78" i="3"/>
  <c r="E78" i="3"/>
  <c r="D78" i="3"/>
  <c r="C78" i="3"/>
  <c r="N77" i="3"/>
  <c r="M77" i="3"/>
  <c r="L77" i="3"/>
  <c r="K77" i="3"/>
  <c r="H77" i="3"/>
  <c r="G77" i="3"/>
  <c r="F77" i="3"/>
  <c r="E77" i="3"/>
  <c r="D77" i="3"/>
  <c r="C77" i="3"/>
  <c r="N76" i="3"/>
  <c r="M76" i="3"/>
  <c r="L76" i="3"/>
  <c r="K76" i="3"/>
  <c r="H76" i="3"/>
  <c r="G76" i="3"/>
  <c r="F76" i="3"/>
  <c r="E76" i="3"/>
  <c r="D76" i="3"/>
  <c r="C76" i="3"/>
  <c r="N75" i="3"/>
  <c r="M75" i="3"/>
  <c r="L75" i="3"/>
  <c r="K75" i="3"/>
  <c r="H75" i="3"/>
  <c r="G75" i="3"/>
  <c r="F75" i="3"/>
  <c r="E75" i="3"/>
  <c r="D75" i="3"/>
  <c r="C75" i="3"/>
  <c r="N74" i="3"/>
  <c r="M74" i="3"/>
  <c r="L74" i="3"/>
  <c r="K74" i="3"/>
  <c r="I74" i="3"/>
  <c r="H74" i="3"/>
  <c r="G74" i="3"/>
  <c r="F74" i="3"/>
  <c r="E74" i="3"/>
  <c r="D74" i="3"/>
  <c r="C74" i="3"/>
  <c r="N73" i="3"/>
  <c r="M73" i="3"/>
  <c r="L73" i="3"/>
  <c r="K73" i="3"/>
  <c r="H73" i="3"/>
  <c r="G73" i="3"/>
  <c r="F73" i="3"/>
  <c r="E73" i="3"/>
  <c r="D73" i="3"/>
  <c r="C73" i="3"/>
  <c r="O71" i="3"/>
  <c r="I71" i="3"/>
  <c r="O70" i="3"/>
  <c r="I70" i="3"/>
  <c r="O69" i="3"/>
  <c r="I69" i="3"/>
  <c r="I82" i="3" s="1"/>
  <c r="I83" i="3" s="1"/>
  <c r="O68" i="3"/>
  <c r="I68" i="3"/>
  <c r="O67" i="3"/>
  <c r="O78" i="3" s="1"/>
  <c r="I67" i="3"/>
  <c r="I75" i="3" s="1"/>
  <c r="O66" i="3"/>
  <c r="O76" i="3" s="1"/>
  <c r="I66" i="3"/>
  <c r="I77" i="3" s="1"/>
  <c r="O65" i="3"/>
  <c r="O73" i="3" s="1"/>
  <c r="I65" i="3"/>
  <c r="I73" i="3" s="1"/>
  <c r="E64" i="3"/>
  <c r="D64" i="3"/>
  <c r="N63" i="3"/>
  <c r="M63" i="3"/>
  <c r="L63" i="3"/>
  <c r="K63" i="3"/>
  <c r="H63" i="3"/>
  <c r="G63" i="3"/>
  <c r="F63" i="3"/>
  <c r="C63" i="3"/>
  <c r="L59" i="3"/>
  <c r="K59" i="3"/>
  <c r="N54" i="3"/>
  <c r="M54" i="3"/>
  <c r="L54" i="3"/>
  <c r="L52" i="3" s="1"/>
  <c r="K54" i="3"/>
  <c r="N53" i="3"/>
  <c r="M53" i="3"/>
  <c r="L53" i="3"/>
  <c r="K53" i="3"/>
  <c r="H53" i="3"/>
  <c r="H54" i="3" s="1"/>
  <c r="H52" i="3" s="1"/>
  <c r="G53" i="3"/>
  <c r="G54" i="3" s="1"/>
  <c r="G52" i="3" s="1"/>
  <c r="F53" i="3"/>
  <c r="F54" i="3" s="1"/>
  <c r="F52" i="3" s="1"/>
  <c r="E53" i="3"/>
  <c r="E54" i="3" s="1"/>
  <c r="D53" i="3"/>
  <c r="D54" i="3" s="1"/>
  <c r="C53" i="3"/>
  <c r="C54" i="3" s="1"/>
  <c r="N52" i="3"/>
  <c r="M52" i="3"/>
  <c r="K52" i="3"/>
  <c r="E52" i="3"/>
  <c r="D52" i="3"/>
  <c r="C52" i="3"/>
  <c r="N51" i="3"/>
  <c r="M51" i="3"/>
  <c r="L51" i="3"/>
  <c r="K51" i="3"/>
  <c r="H51" i="3"/>
  <c r="G51" i="3"/>
  <c r="F51" i="3"/>
  <c r="E51" i="3"/>
  <c r="D51" i="3"/>
  <c r="C51" i="3"/>
  <c r="N50" i="3"/>
  <c r="M50" i="3"/>
  <c r="L50" i="3"/>
  <c r="K50" i="3"/>
  <c r="H50" i="3"/>
  <c r="G50" i="3"/>
  <c r="F50" i="3"/>
  <c r="E50" i="3"/>
  <c r="D50" i="3"/>
  <c r="C50" i="3"/>
  <c r="N49" i="3"/>
  <c r="M49" i="3"/>
  <c r="L49" i="3"/>
  <c r="K49" i="3"/>
  <c r="I49" i="3"/>
  <c r="H49" i="3"/>
  <c r="G49" i="3"/>
  <c r="F49" i="3"/>
  <c r="E49" i="3"/>
  <c r="D49" i="3"/>
  <c r="C49" i="3"/>
  <c r="N48" i="3"/>
  <c r="M48" i="3"/>
  <c r="L48" i="3"/>
  <c r="K48" i="3"/>
  <c r="H48" i="3"/>
  <c r="G48" i="3"/>
  <c r="F48" i="3"/>
  <c r="E48" i="3"/>
  <c r="D48" i="3"/>
  <c r="C48" i="3"/>
  <c r="N47" i="3"/>
  <c r="M47" i="3"/>
  <c r="L47" i="3"/>
  <c r="K47" i="3"/>
  <c r="H47" i="3"/>
  <c r="G47" i="3"/>
  <c r="F47" i="3"/>
  <c r="E47" i="3"/>
  <c r="D47" i="3"/>
  <c r="C47" i="3"/>
  <c r="N46" i="3"/>
  <c r="M46" i="3"/>
  <c r="L46" i="3"/>
  <c r="K46" i="3"/>
  <c r="H46" i="3"/>
  <c r="G46" i="3"/>
  <c r="F46" i="3"/>
  <c r="E46" i="3"/>
  <c r="D46" i="3"/>
  <c r="C46" i="3"/>
  <c r="N45" i="3"/>
  <c r="M45" i="3"/>
  <c r="L45" i="3"/>
  <c r="K45" i="3"/>
  <c r="H45" i="3"/>
  <c r="G45" i="3"/>
  <c r="F45" i="3"/>
  <c r="E45" i="3"/>
  <c r="D45" i="3"/>
  <c r="C45" i="3"/>
  <c r="N44" i="3"/>
  <c r="M44" i="3"/>
  <c r="L44" i="3"/>
  <c r="K44" i="3"/>
  <c r="H44" i="3"/>
  <c r="G44" i="3"/>
  <c r="F44" i="3"/>
  <c r="E44" i="3"/>
  <c r="D44" i="3"/>
  <c r="C44" i="3"/>
  <c r="O42" i="3"/>
  <c r="I42" i="3"/>
  <c r="I52" i="3" s="1"/>
  <c r="O41" i="3"/>
  <c r="I41" i="3"/>
  <c r="O40" i="3"/>
  <c r="O53" i="3" s="1"/>
  <c r="I40" i="3"/>
  <c r="I53" i="3" s="1"/>
  <c r="I54" i="3" s="1"/>
  <c r="O39" i="3"/>
  <c r="O51" i="3" s="1"/>
  <c r="I39" i="3"/>
  <c r="O38" i="3"/>
  <c r="O46" i="3" s="1"/>
  <c r="I38" i="3"/>
  <c r="I46" i="3" s="1"/>
  <c r="O37" i="3"/>
  <c r="O48" i="3" s="1"/>
  <c r="I37" i="3"/>
  <c r="I48" i="3" s="1"/>
  <c r="O36" i="3"/>
  <c r="O44" i="3" s="1"/>
  <c r="I36" i="3"/>
  <c r="I44" i="3" s="1"/>
  <c r="E35" i="3"/>
  <c r="D35" i="3"/>
  <c r="N34" i="3"/>
  <c r="M34" i="3"/>
  <c r="L34" i="3"/>
  <c r="K34" i="3"/>
  <c r="H34" i="3"/>
  <c r="G34" i="3"/>
  <c r="F34" i="3"/>
  <c r="C34" i="3"/>
  <c r="L30" i="3"/>
  <c r="K30" i="3"/>
  <c r="K25" i="3"/>
  <c r="D25" i="3"/>
  <c r="C25" i="3"/>
  <c r="N24" i="3"/>
  <c r="N25" i="3" s="1"/>
  <c r="M24" i="3"/>
  <c r="M25" i="3" s="1"/>
  <c r="L24" i="3"/>
  <c r="L25" i="3" s="1"/>
  <c r="K24" i="3"/>
  <c r="H24" i="3"/>
  <c r="H25" i="3" s="1"/>
  <c r="H23" i="3" s="1"/>
  <c r="G24" i="3"/>
  <c r="G25" i="3" s="1"/>
  <c r="G23" i="3" s="1"/>
  <c r="F24" i="3"/>
  <c r="F25" i="3" s="1"/>
  <c r="F23" i="3" s="1"/>
  <c r="E24" i="3"/>
  <c r="E25" i="3" s="1"/>
  <c r="E23" i="3" s="1"/>
  <c r="D24" i="3"/>
  <c r="C24" i="3"/>
  <c r="N23" i="3"/>
  <c r="M23" i="3"/>
  <c r="L23" i="3"/>
  <c r="K23" i="3"/>
  <c r="D23" i="3"/>
  <c r="C23" i="3"/>
  <c r="O22" i="3"/>
  <c r="N22" i="3"/>
  <c r="M22" i="3"/>
  <c r="L22" i="3"/>
  <c r="K22" i="3"/>
  <c r="H22" i="3"/>
  <c r="G22" i="3"/>
  <c r="F22" i="3"/>
  <c r="E22" i="3"/>
  <c r="D22" i="3"/>
  <c r="C22" i="3"/>
  <c r="N21" i="3"/>
  <c r="M21" i="3"/>
  <c r="L21" i="3"/>
  <c r="K21" i="3"/>
  <c r="H21" i="3"/>
  <c r="G21" i="3"/>
  <c r="F21" i="3"/>
  <c r="E21" i="3"/>
  <c r="D21" i="3"/>
  <c r="C21" i="3"/>
  <c r="N20" i="3"/>
  <c r="M20" i="3"/>
  <c r="L20" i="3"/>
  <c r="K20" i="3"/>
  <c r="H20" i="3"/>
  <c r="G20" i="3"/>
  <c r="F20" i="3"/>
  <c r="E20" i="3"/>
  <c r="D20" i="3"/>
  <c r="C20" i="3"/>
  <c r="N19" i="3"/>
  <c r="M19" i="3"/>
  <c r="L19" i="3"/>
  <c r="K19" i="3"/>
  <c r="H19" i="3"/>
  <c r="G19" i="3"/>
  <c r="F19" i="3"/>
  <c r="E19" i="3"/>
  <c r="D19" i="3"/>
  <c r="C19" i="3"/>
  <c r="N18" i="3"/>
  <c r="M18" i="3"/>
  <c r="L18" i="3"/>
  <c r="K18" i="3"/>
  <c r="H18" i="3"/>
  <c r="G18" i="3"/>
  <c r="F18" i="3"/>
  <c r="E18" i="3"/>
  <c r="D18" i="3"/>
  <c r="C18" i="3"/>
  <c r="N17" i="3"/>
  <c r="M17" i="3"/>
  <c r="L17" i="3"/>
  <c r="K17" i="3"/>
  <c r="H17" i="3"/>
  <c r="G17" i="3"/>
  <c r="F17" i="3"/>
  <c r="E17" i="3"/>
  <c r="D17" i="3"/>
  <c r="C17" i="3"/>
  <c r="N16" i="3"/>
  <c r="M16" i="3"/>
  <c r="L16" i="3"/>
  <c r="K16" i="3"/>
  <c r="H16" i="3"/>
  <c r="G16" i="3"/>
  <c r="F16" i="3"/>
  <c r="E16" i="3"/>
  <c r="D16" i="3"/>
  <c r="C16" i="3"/>
  <c r="N15" i="3"/>
  <c r="M15" i="3"/>
  <c r="L15" i="3"/>
  <c r="K15" i="3"/>
  <c r="I15" i="3"/>
  <c r="H15" i="3"/>
  <c r="G15" i="3"/>
  <c r="F15" i="3"/>
  <c r="E15" i="3"/>
  <c r="D15" i="3"/>
  <c r="C15" i="3"/>
  <c r="O13" i="3"/>
  <c r="I13" i="3"/>
  <c r="O12" i="3"/>
  <c r="I12" i="3"/>
  <c r="O11" i="3"/>
  <c r="O24" i="3" s="1"/>
  <c r="I11" i="3"/>
  <c r="O10" i="3"/>
  <c r="I10" i="3"/>
  <c r="I22" i="3" s="1"/>
  <c r="O9" i="3"/>
  <c r="O17" i="3" s="1"/>
  <c r="I9" i="3"/>
  <c r="I20" i="3" s="1"/>
  <c r="O8" i="3"/>
  <c r="O19" i="3" s="1"/>
  <c r="I8" i="3"/>
  <c r="I18" i="3" s="1"/>
  <c r="O7" i="3"/>
  <c r="O15" i="3" s="1"/>
  <c r="I7" i="3"/>
  <c r="K141" i="12" l="1"/>
  <c r="I78" i="12"/>
  <c r="H136" i="12"/>
  <c r="F134" i="12"/>
  <c r="G138" i="12"/>
  <c r="H139" i="12"/>
  <c r="F141" i="12"/>
  <c r="I83" i="12"/>
  <c r="M87" i="12" s="1"/>
  <c r="I80" i="12"/>
  <c r="G132" i="12"/>
  <c r="E135" i="12"/>
  <c r="G141" i="12"/>
  <c r="L132" i="12"/>
  <c r="L141" i="12"/>
  <c r="L142" i="12" s="1"/>
  <c r="M141" i="12"/>
  <c r="M142" i="12" s="1"/>
  <c r="E165" i="12" s="1"/>
  <c r="O48" i="12"/>
  <c r="N135" i="12"/>
  <c r="M134" i="12"/>
  <c r="K139" i="12"/>
  <c r="L139" i="12"/>
  <c r="I124" i="12"/>
  <c r="I125" i="12"/>
  <c r="D138" i="12"/>
  <c r="C136" i="12"/>
  <c r="C134" i="12"/>
  <c r="E138" i="12"/>
  <c r="F132" i="12"/>
  <c r="D135" i="12"/>
  <c r="L138" i="12"/>
  <c r="O22" i="12"/>
  <c r="M138" i="12"/>
  <c r="K142" i="12"/>
  <c r="E163" i="12" s="1"/>
  <c r="O16" i="12"/>
  <c r="N132" i="12"/>
  <c r="K135" i="12"/>
  <c r="O129" i="12"/>
  <c r="M135" i="12"/>
  <c r="D132" i="12"/>
  <c r="G134" i="12"/>
  <c r="I24" i="12"/>
  <c r="I25" i="12" s="1"/>
  <c r="E132" i="12"/>
  <c r="F138" i="12"/>
  <c r="I128" i="12"/>
  <c r="H134" i="12"/>
  <c r="I129" i="12"/>
  <c r="G142" i="12"/>
  <c r="E161" i="12" s="1"/>
  <c r="F136" i="12"/>
  <c r="G139" i="12"/>
  <c r="F142" i="12"/>
  <c r="E160" i="12" s="1"/>
  <c r="D133" i="12"/>
  <c r="H132" i="12"/>
  <c r="C139" i="12"/>
  <c r="C132" i="12"/>
  <c r="O108" i="11"/>
  <c r="K141" i="11"/>
  <c r="O104" i="11"/>
  <c r="I103" i="11"/>
  <c r="I109" i="11"/>
  <c r="M135" i="11"/>
  <c r="I78" i="11"/>
  <c r="I80" i="11"/>
  <c r="I82" i="11"/>
  <c r="I83" i="11" s="1"/>
  <c r="M87" i="11" s="1"/>
  <c r="D133" i="11"/>
  <c r="E132" i="11"/>
  <c r="C136" i="11"/>
  <c r="L139" i="11"/>
  <c r="M139" i="11"/>
  <c r="N135" i="11"/>
  <c r="M141" i="11"/>
  <c r="M142" i="11" s="1"/>
  <c r="E165" i="11" s="1"/>
  <c r="M58" i="11"/>
  <c r="O53" i="11"/>
  <c r="O54" i="11" s="1"/>
  <c r="O52" i="11" s="1"/>
  <c r="M134" i="11"/>
  <c r="K139" i="11"/>
  <c r="H136" i="11"/>
  <c r="F134" i="11"/>
  <c r="H132" i="11"/>
  <c r="F136" i="11"/>
  <c r="O16" i="11"/>
  <c r="O19" i="11"/>
  <c r="O20" i="11"/>
  <c r="K132" i="11"/>
  <c r="M138" i="11"/>
  <c r="K142" i="11"/>
  <c r="E163" i="11" s="1"/>
  <c r="L134" i="11"/>
  <c r="L141" i="11"/>
  <c r="L142" i="11" s="1"/>
  <c r="E164" i="11" s="1"/>
  <c r="K135" i="11"/>
  <c r="O129" i="11"/>
  <c r="G139" i="11"/>
  <c r="F132" i="11"/>
  <c r="D136" i="11"/>
  <c r="H139" i="11"/>
  <c r="F141" i="11"/>
  <c r="F142" i="11" s="1"/>
  <c r="E160" i="11" s="1"/>
  <c r="G132" i="11"/>
  <c r="G141" i="11"/>
  <c r="G142" i="11" s="1"/>
  <c r="E161" i="11" s="1"/>
  <c r="I25" i="11"/>
  <c r="C132" i="11"/>
  <c r="D138" i="11"/>
  <c r="I129" i="11"/>
  <c r="C192" i="11" s="1"/>
  <c r="G134" i="11"/>
  <c r="E138" i="11"/>
  <c r="C141" i="11"/>
  <c r="C142" i="11" s="1"/>
  <c r="E157" i="11" s="1"/>
  <c r="H134" i="11"/>
  <c r="D137" i="11"/>
  <c r="I128" i="11"/>
  <c r="D139" i="11"/>
  <c r="I105" i="10"/>
  <c r="M138" i="10"/>
  <c r="K135" i="10"/>
  <c r="M136" i="10"/>
  <c r="I78" i="10"/>
  <c r="I82" i="10"/>
  <c r="I83" i="10" s="1"/>
  <c r="M87" i="10" s="1"/>
  <c r="I128" i="10"/>
  <c r="O128" i="10"/>
  <c r="D245" i="10" s="1"/>
  <c r="O129" i="10"/>
  <c r="N132" i="10"/>
  <c r="O46" i="10"/>
  <c r="O48" i="10"/>
  <c r="L139" i="10"/>
  <c r="O53" i="10"/>
  <c r="O54" i="10" s="1"/>
  <c r="O52" i="10" s="1"/>
  <c r="M135" i="10"/>
  <c r="E132" i="10"/>
  <c r="C136" i="10"/>
  <c r="F132" i="10"/>
  <c r="D136" i="10"/>
  <c r="H139" i="10"/>
  <c r="F141" i="10"/>
  <c r="F142" i="10" s="1"/>
  <c r="E160" i="10" s="1"/>
  <c r="G135" i="10"/>
  <c r="H136" i="10"/>
  <c r="D138" i="10"/>
  <c r="K132" i="10"/>
  <c r="K141" i="10"/>
  <c r="K142" i="10" s="1"/>
  <c r="E163" i="10" s="1"/>
  <c r="O19" i="10"/>
  <c r="O20" i="10"/>
  <c r="N138" i="10"/>
  <c r="L141" i="10"/>
  <c r="L142" i="10" s="1"/>
  <c r="L140" i="10" s="1"/>
  <c r="L134" i="10"/>
  <c r="O18" i="10"/>
  <c r="M141" i="10"/>
  <c r="M142" i="10" s="1"/>
  <c r="E165" i="10" s="1"/>
  <c r="O22" i="10"/>
  <c r="O24" i="10"/>
  <c r="O25" i="10" s="1"/>
  <c r="M29" i="10" s="1"/>
  <c r="N136" i="10"/>
  <c r="K139" i="10"/>
  <c r="F134" i="10"/>
  <c r="I129" i="10"/>
  <c r="H132" i="10"/>
  <c r="G134" i="10"/>
  <c r="E138" i="10"/>
  <c r="C141" i="10"/>
  <c r="C142" i="10" s="1"/>
  <c r="E157" i="10" s="1"/>
  <c r="H134" i="10"/>
  <c r="I16" i="10"/>
  <c r="G132" i="10"/>
  <c r="G141" i="10"/>
  <c r="G142" i="10" s="1"/>
  <c r="E161" i="10" s="1"/>
  <c r="D139" i="10"/>
  <c r="D135" i="10"/>
  <c r="G139" i="10"/>
  <c r="I22" i="10"/>
  <c r="F136" i="10"/>
  <c r="D133" i="10"/>
  <c r="L141" i="9"/>
  <c r="L142" i="9" s="1"/>
  <c r="O111" i="9"/>
  <c r="O112" i="9" s="1"/>
  <c r="O110" i="9" s="1"/>
  <c r="O106" i="9"/>
  <c r="O104" i="9"/>
  <c r="O77" i="9"/>
  <c r="M136" i="9"/>
  <c r="K138" i="9"/>
  <c r="I80" i="9"/>
  <c r="C135" i="9"/>
  <c r="G138" i="9"/>
  <c r="E138" i="9"/>
  <c r="I83" i="9"/>
  <c r="M87" i="9" s="1"/>
  <c r="I78" i="9"/>
  <c r="H132" i="9"/>
  <c r="O124" i="9"/>
  <c r="M141" i="9"/>
  <c r="M142" i="9" s="1"/>
  <c r="O129" i="9"/>
  <c r="N132" i="9"/>
  <c r="O54" i="9"/>
  <c r="O52" i="9" s="1"/>
  <c r="M58" i="9"/>
  <c r="K141" i="9"/>
  <c r="K142" i="9" s="1"/>
  <c r="E163" i="9" s="1"/>
  <c r="N133" i="9"/>
  <c r="I51" i="9"/>
  <c r="F132" i="9"/>
  <c r="I129" i="9"/>
  <c r="G132" i="9"/>
  <c r="H138" i="9"/>
  <c r="F141" i="9"/>
  <c r="F142" i="9" s="1"/>
  <c r="E160" i="9" s="1"/>
  <c r="E137" i="9"/>
  <c r="I47" i="9"/>
  <c r="I125" i="9"/>
  <c r="F134" i="9"/>
  <c r="D134" i="9"/>
  <c r="F135" i="9"/>
  <c r="M132" i="9"/>
  <c r="N139" i="9"/>
  <c r="C163" i="9"/>
  <c r="M29" i="9"/>
  <c r="N135" i="9"/>
  <c r="O25" i="9"/>
  <c r="O23" i="9" s="1"/>
  <c r="N134" i="9"/>
  <c r="L139" i="9"/>
  <c r="G134" i="9"/>
  <c r="H133" i="9"/>
  <c r="C141" i="9"/>
  <c r="C142" i="9" s="1"/>
  <c r="E157" i="9" s="1"/>
  <c r="F137" i="9"/>
  <c r="E139" i="9"/>
  <c r="E141" i="9"/>
  <c r="E142" i="9" s="1"/>
  <c r="E159" i="9" s="1"/>
  <c r="I127" i="9"/>
  <c r="D142" i="9"/>
  <c r="D140" i="9" s="1"/>
  <c r="E136" i="9"/>
  <c r="I16" i="9"/>
  <c r="G136" i="9"/>
  <c r="D137" i="9"/>
  <c r="G141" i="9"/>
  <c r="G142" i="9" s="1"/>
  <c r="E161" i="9" s="1"/>
  <c r="G135" i="9"/>
  <c r="D136" i="9"/>
  <c r="E135" i="9"/>
  <c r="H136" i="9"/>
  <c r="E134" i="9"/>
  <c r="H141" i="9"/>
  <c r="H142" i="9" s="1"/>
  <c r="E162" i="9" s="1"/>
  <c r="I130" i="9"/>
  <c r="H135" i="9"/>
  <c r="O111" i="8"/>
  <c r="O112" i="8" s="1"/>
  <c r="O110" i="8" s="1"/>
  <c r="H133" i="8"/>
  <c r="O79" i="8"/>
  <c r="K132" i="8"/>
  <c r="O75" i="8"/>
  <c r="N134" i="8"/>
  <c r="I82" i="8"/>
  <c r="I83" i="8" s="1"/>
  <c r="F132" i="8"/>
  <c r="C135" i="8"/>
  <c r="G132" i="8"/>
  <c r="C134" i="8"/>
  <c r="G141" i="8"/>
  <c r="G142" i="8" s="1"/>
  <c r="E161" i="8" s="1"/>
  <c r="H132" i="8"/>
  <c r="M141" i="8"/>
  <c r="M142" i="8" s="1"/>
  <c r="L138" i="8"/>
  <c r="O53" i="8"/>
  <c r="O54" i="8" s="1"/>
  <c r="L134" i="8"/>
  <c r="K138" i="8"/>
  <c r="M134" i="8"/>
  <c r="F135" i="8"/>
  <c r="I54" i="8"/>
  <c r="I49" i="8"/>
  <c r="C133" i="8"/>
  <c r="I127" i="8"/>
  <c r="N135" i="8"/>
  <c r="K141" i="8"/>
  <c r="K142" i="8" s="1"/>
  <c r="K140" i="8" s="1"/>
  <c r="O130" i="8"/>
  <c r="L132" i="8"/>
  <c r="F138" i="8"/>
  <c r="G138" i="8"/>
  <c r="C136" i="8"/>
  <c r="E139" i="8"/>
  <c r="I129" i="8"/>
  <c r="D134" i="8"/>
  <c r="G136" i="8"/>
  <c r="E134" i="8"/>
  <c r="E141" i="8"/>
  <c r="E142" i="8" s="1"/>
  <c r="F139" i="8"/>
  <c r="F134" i="8"/>
  <c r="O111" i="7"/>
  <c r="O112" i="7" s="1"/>
  <c r="O110" i="7" s="1"/>
  <c r="O106" i="7"/>
  <c r="I127" i="7"/>
  <c r="O77" i="7"/>
  <c r="O75" i="7"/>
  <c r="N133" i="7"/>
  <c r="O79" i="7"/>
  <c r="O129" i="7"/>
  <c r="C192" i="7" s="1"/>
  <c r="O82" i="7"/>
  <c r="O83" i="7" s="1"/>
  <c r="M87" i="7" s="1"/>
  <c r="N132" i="7"/>
  <c r="D138" i="7"/>
  <c r="E138" i="7"/>
  <c r="I80" i="7"/>
  <c r="C135" i="7"/>
  <c r="D136" i="7"/>
  <c r="I78" i="7"/>
  <c r="G132" i="7"/>
  <c r="E136" i="7"/>
  <c r="G141" i="7"/>
  <c r="O124" i="7"/>
  <c r="N138" i="7"/>
  <c r="L141" i="7"/>
  <c r="L142" i="7" s="1"/>
  <c r="E164" i="7" s="1"/>
  <c r="O54" i="7"/>
  <c r="O52" i="7" s="1"/>
  <c r="M135" i="7"/>
  <c r="L135" i="7"/>
  <c r="O48" i="7"/>
  <c r="K139" i="7"/>
  <c r="I129" i="7"/>
  <c r="F139" i="7"/>
  <c r="I51" i="7"/>
  <c r="F136" i="7"/>
  <c r="G138" i="7"/>
  <c r="H138" i="7"/>
  <c r="I49" i="7"/>
  <c r="E134" i="7"/>
  <c r="C139" i="7"/>
  <c r="H141" i="7"/>
  <c r="F138" i="7"/>
  <c r="E135" i="7"/>
  <c r="L139" i="7"/>
  <c r="M138" i="7"/>
  <c r="K141" i="7"/>
  <c r="K142" i="7" s="1"/>
  <c r="E163" i="7" s="1"/>
  <c r="M142" i="7"/>
  <c r="M140" i="7" s="1"/>
  <c r="K137" i="7"/>
  <c r="O128" i="7"/>
  <c r="N137" i="7"/>
  <c r="O24" i="7"/>
  <c r="O25" i="7" s="1"/>
  <c r="O23" i="7" s="1"/>
  <c r="N136" i="7"/>
  <c r="M137" i="7"/>
  <c r="N135" i="7"/>
  <c r="D141" i="7"/>
  <c r="D142" i="7" s="1"/>
  <c r="E141" i="7"/>
  <c r="E142" i="7" s="1"/>
  <c r="E159" i="7" s="1"/>
  <c r="F135" i="7"/>
  <c r="I124" i="7"/>
  <c r="H136" i="7"/>
  <c r="H142" i="7"/>
  <c r="E162" i="7" s="1"/>
  <c r="I130" i="7"/>
  <c r="G142" i="7"/>
  <c r="E161" i="7" s="1"/>
  <c r="I25" i="7"/>
  <c r="I125" i="7"/>
  <c r="E137" i="7"/>
  <c r="E132" i="7"/>
  <c r="G134" i="7"/>
  <c r="G136" i="7"/>
  <c r="F132" i="7"/>
  <c r="H137" i="7"/>
  <c r="C141" i="7"/>
  <c r="C142" i="7" s="1"/>
  <c r="O111" i="6"/>
  <c r="O112" i="6" s="1"/>
  <c r="O110" i="6" s="1"/>
  <c r="I103" i="6"/>
  <c r="F141" i="6"/>
  <c r="L132" i="6"/>
  <c r="N135" i="6"/>
  <c r="L141" i="6"/>
  <c r="M134" i="6"/>
  <c r="K139" i="6"/>
  <c r="C134" i="6"/>
  <c r="I78" i="6"/>
  <c r="I83" i="6"/>
  <c r="E135" i="6"/>
  <c r="G139" i="6"/>
  <c r="M141" i="6"/>
  <c r="M142" i="6" s="1"/>
  <c r="E165" i="6" s="1"/>
  <c r="O46" i="6"/>
  <c r="K132" i="6"/>
  <c r="K141" i="6"/>
  <c r="K142" i="6" s="1"/>
  <c r="E163" i="6" s="1"/>
  <c r="I125" i="6"/>
  <c r="E138" i="6"/>
  <c r="I124" i="6"/>
  <c r="I132" i="6" s="1"/>
  <c r="E132" i="6"/>
  <c r="I53" i="6"/>
  <c r="I54" i="6" s="1"/>
  <c r="M58" i="6" s="1"/>
  <c r="D135" i="6"/>
  <c r="O22" i="6"/>
  <c r="L139" i="6"/>
  <c r="L138" i="6"/>
  <c r="M138" i="6"/>
  <c r="M139" i="6"/>
  <c r="L142" i="6"/>
  <c r="E164" i="6" s="1"/>
  <c r="O21" i="6"/>
  <c r="O20" i="6"/>
  <c r="N132" i="6"/>
  <c r="K135" i="6"/>
  <c r="O129" i="6"/>
  <c r="M135" i="6"/>
  <c r="F132" i="6"/>
  <c r="G138" i="6"/>
  <c r="I129" i="6"/>
  <c r="F138" i="6"/>
  <c r="I128" i="6"/>
  <c r="H134" i="6"/>
  <c r="F142" i="6"/>
  <c r="E160" i="6" s="1"/>
  <c r="G141" i="6"/>
  <c r="G142" i="6" s="1"/>
  <c r="E161" i="6" s="1"/>
  <c r="I16" i="6"/>
  <c r="D133" i="6"/>
  <c r="F136" i="6"/>
  <c r="I22" i="6"/>
  <c r="H132" i="6"/>
  <c r="C139" i="6"/>
  <c r="C132" i="6"/>
  <c r="O104" i="5"/>
  <c r="I111" i="5"/>
  <c r="I112" i="5" s="1"/>
  <c r="M116" i="5" s="1"/>
  <c r="I104" i="5"/>
  <c r="M139" i="5"/>
  <c r="N132" i="5"/>
  <c r="O75" i="5"/>
  <c r="I83" i="5"/>
  <c r="M87" i="5" s="1"/>
  <c r="E138" i="5"/>
  <c r="I78" i="5"/>
  <c r="D135" i="5"/>
  <c r="G141" i="5"/>
  <c r="L132" i="5"/>
  <c r="N138" i="5"/>
  <c r="L141" i="5"/>
  <c r="L142" i="5" s="1"/>
  <c r="E164" i="5" s="1"/>
  <c r="N142" i="5"/>
  <c r="E166" i="5" s="1"/>
  <c r="O54" i="5"/>
  <c r="L135" i="5"/>
  <c r="N136" i="5"/>
  <c r="M134" i="5"/>
  <c r="E135" i="5"/>
  <c r="G142" i="5"/>
  <c r="E161" i="5" s="1"/>
  <c r="E141" i="5"/>
  <c r="E142" i="5" s="1"/>
  <c r="E159" i="5" s="1"/>
  <c r="I54" i="5"/>
  <c r="G136" i="5"/>
  <c r="C139" i="5"/>
  <c r="H134" i="5"/>
  <c r="N139" i="5"/>
  <c r="M141" i="5"/>
  <c r="M142" i="5" s="1"/>
  <c r="E165" i="5" s="1"/>
  <c r="O18" i="5"/>
  <c r="N134" i="5"/>
  <c r="L139" i="5"/>
  <c r="N135" i="5"/>
  <c r="K141" i="5"/>
  <c r="K142" i="5" s="1"/>
  <c r="K140" i="5" s="1"/>
  <c r="E134" i="5"/>
  <c r="H141" i="5"/>
  <c r="H142" i="5" s="1"/>
  <c r="E162" i="5" s="1"/>
  <c r="E139" i="5"/>
  <c r="H132" i="5"/>
  <c r="D138" i="5"/>
  <c r="C142" i="5"/>
  <c r="E157" i="5" s="1"/>
  <c r="C135" i="5"/>
  <c r="G138" i="5"/>
  <c r="I129" i="5"/>
  <c r="F138" i="5"/>
  <c r="F132" i="5"/>
  <c r="D136" i="5"/>
  <c r="H139" i="5"/>
  <c r="F135" i="5"/>
  <c r="I24" i="5"/>
  <c r="I25" i="5" s="1"/>
  <c r="G132" i="5"/>
  <c r="C137" i="5"/>
  <c r="I127" i="5"/>
  <c r="I138" i="5" s="1"/>
  <c r="O104" i="4"/>
  <c r="M141" i="4"/>
  <c r="M142" i="4" s="1"/>
  <c r="O129" i="4"/>
  <c r="O112" i="4"/>
  <c r="O110" i="4" s="1"/>
  <c r="O106" i="4"/>
  <c r="O106" i="3"/>
  <c r="O111" i="3"/>
  <c r="O112" i="3" s="1"/>
  <c r="O110" i="3" s="1"/>
  <c r="I105" i="3"/>
  <c r="I103" i="3"/>
  <c r="I111" i="3"/>
  <c r="I112" i="3" s="1"/>
  <c r="M116" i="3" s="1"/>
  <c r="O82" i="3"/>
  <c r="O83" i="3" s="1"/>
  <c r="O81" i="3" s="1"/>
  <c r="O77" i="3"/>
  <c r="E132" i="3"/>
  <c r="E141" i="3"/>
  <c r="E142" i="3" s="1"/>
  <c r="E159" i="3" s="1"/>
  <c r="N139" i="4"/>
  <c r="O77" i="4"/>
  <c r="O75" i="4"/>
  <c r="N134" i="4"/>
  <c r="L139" i="4"/>
  <c r="H136" i="4"/>
  <c r="F134" i="4"/>
  <c r="I80" i="4"/>
  <c r="I125" i="4"/>
  <c r="H138" i="4"/>
  <c r="I78" i="4"/>
  <c r="F135" i="4"/>
  <c r="O48" i="4"/>
  <c r="O53" i="4"/>
  <c r="O54" i="4" s="1"/>
  <c r="O52" i="4" s="1"/>
  <c r="K132" i="4"/>
  <c r="M134" i="4"/>
  <c r="N138" i="4"/>
  <c r="K134" i="4"/>
  <c r="G132" i="4"/>
  <c r="F141" i="4"/>
  <c r="I45" i="4"/>
  <c r="H132" i="4"/>
  <c r="I49" i="4"/>
  <c r="D138" i="4"/>
  <c r="G134" i="4"/>
  <c r="E139" i="4"/>
  <c r="C141" i="4"/>
  <c r="C142" i="4" s="1"/>
  <c r="C140" i="4" s="1"/>
  <c r="H135" i="4"/>
  <c r="I129" i="4"/>
  <c r="I47" i="4"/>
  <c r="E132" i="4"/>
  <c r="C135" i="4"/>
  <c r="H133" i="4"/>
  <c r="D141" i="4"/>
  <c r="D142" i="4" s="1"/>
  <c r="K138" i="4"/>
  <c r="C163" i="4"/>
  <c r="N135" i="4"/>
  <c r="M29" i="4"/>
  <c r="O24" i="4"/>
  <c r="O25" i="4" s="1"/>
  <c r="O23" i="4" s="1"/>
  <c r="L141" i="4"/>
  <c r="L142" i="4" s="1"/>
  <c r="L140" i="4" s="1"/>
  <c r="E142" i="4"/>
  <c r="E159" i="4" s="1"/>
  <c r="F139" i="4"/>
  <c r="D132" i="4"/>
  <c r="I127" i="4"/>
  <c r="I135" i="4" s="1"/>
  <c r="F137" i="4"/>
  <c r="G136" i="4"/>
  <c r="D137" i="4"/>
  <c r="G139" i="4"/>
  <c r="E134" i="4"/>
  <c r="C139" i="4"/>
  <c r="H141" i="4"/>
  <c r="H142" i="4" s="1"/>
  <c r="E162" i="4" s="1"/>
  <c r="G135" i="4"/>
  <c r="O47" i="3"/>
  <c r="M135" i="3"/>
  <c r="N135" i="3"/>
  <c r="M134" i="3"/>
  <c r="K139" i="3"/>
  <c r="O45" i="3"/>
  <c r="D135" i="3"/>
  <c r="E135" i="3"/>
  <c r="I45" i="3"/>
  <c r="F136" i="3"/>
  <c r="D134" i="3"/>
  <c r="H141" i="3"/>
  <c r="H142" i="3" s="1"/>
  <c r="K135" i="3"/>
  <c r="L135" i="3"/>
  <c r="N138" i="3"/>
  <c r="N142" i="3"/>
  <c r="E166" i="3" s="1"/>
  <c r="O16" i="3"/>
  <c r="C166" i="3"/>
  <c r="O18" i="3"/>
  <c r="N136" i="3"/>
  <c r="L133" i="3"/>
  <c r="L139" i="3"/>
  <c r="F138" i="3"/>
  <c r="C139" i="3"/>
  <c r="I129" i="3"/>
  <c r="C192" i="3" s="1"/>
  <c r="E138" i="3"/>
  <c r="I24" i="3"/>
  <c r="I25" i="3" s="1"/>
  <c r="F132" i="3"/>
  <c r="F141" i="3"/>
  <c r="F142" i="3" s="1"/>
  <c r="E160" i="3" s="1"/>
  <c r="F135" i="3"/>
  <c r="I128" i="3"/>
  <c r="E136" i="3"/>
  <c r="G141" i="3"/>
  <c r="G142" i="3" s="1"/>
  <c r="G140" i="3" s="1"/>
  <c r="O111" i="13"/>
  <c r="O112" i="13" s="1"/>
  <c r="O110" i="13" s="1"/>
  <c r="G141" i="13"/>
  <c r="O82" i="13"/>
  <c r="O83" i="13" s="1"/>
  <c r="K135" i="13"/>
  <c r="M142" i="13"/>
  <c r="E165" i="13" s="1"/>
  <c r="N135" i="13"/>
  <c r="M136" i="13"/>
  <c r="I78" i="13"/>
  <c r="I83" i="13"/>
  <c r="M87" i="13" s="1"/>
  <c r="I125" i="13"/>
  <c r="I80" i="13"/>
  <c r="D135" i="13"/>
  <c r="K141" i="13"/>
  <c r="K142" i="13" s="1"/>
  <c r="E163" i="13" s="1"/>
  <c r="L134" i="13"/>
  <c r="O53" i="13"/>
  <c r="O54" i="13" s="1"/>
  <c r="O48" i="13"/>
  <c r="N132" i="13"/>
  <c r="L138" i="13"/>
  <c r="E132" i="13"/>
  <c r="F132" i="13"/>
  <c r="G139" i="13"/>
  <c r="G135" i="13"/>
  <c r="E135" i="13"/>
  <c r="G142" i="13"/>
  <c r="E161" i="13" s="1"/>
  <c r="C134" i="13"/>
  <c r="I124" i="13"/>
  <c r="I132" i="13" s="1"/>
  <c r="F134" i="13"/>
  <c r="L141" i="13"/>
  <c r="L142" i="13" s="1"/>
  <c r="L140" i="13" s="1"/>
  <c r="O129" i="13"/>
  <c r="M135" i="13"/>
  <c r="K139" i="13"/>
  <c r="O22" i="13"/>
  <c r="O24" i="13"/>
  <c r="O25" i="13" s="1"/>
  <c r="M29" i="13" s="1"/>
  <c r="K132" i="13"/>
  <c r="L139" i="13"/>
  <c r="M139" i="13"/>
  <c r="I128" i="13"/>
  <c r="H132" i="13"/>
  <c r="C139" i="13"/>
  <c r="C132" i="13"/>
  <c r="H134" i="13"/>
  <c r="G132" i="13"/>
  <c r="H139" i="13"/>
  <c r="F141" i="13"/>
  <c r="F142" i="13" s="1"/>
  <c r="E160" i="13" s="1"/>
  <c r="I129" i="13"/>
  <c r="I141" i="13" s="1"/>
  <c r="F136" i="13"/>
  <c r="F138" i="13"/>
  <c r="H136" i="13"/>
  <c r="G138" i="13"/>
  <c r="D134" i="13"/>
  <c r="O21" i="13"/>
  <c r="I48" i="13"/>
  <c r="I47" i="13"/>
  <c r="I45" i="13"/>
  <c r="M132" i="13"/>
  <c r="O124" i="13"/>
  <c r="C158" i="13"/>
  <c r="I18" i="13"/>
  <c r="O19" i="13"/>
  <c r="N138" i="13"/>
  <c r="C159" i="13"/>
  <c r="D139" i="13"/>
  <c r="O17" i="13"/>
  <c r="I46" i="13"/>
  <c r="O76" i="13"/>
  <c r="O74" i="13"/>
  <c r="O77" i="13"/>
  <c r="I76" i="13"/>
  <c r="O105" i="13"/>
  <c r="O103" i="13"/>
  <c r="I107" i="13"/>
  <c r="I112" i="13"/>
  <c r="M116" i="13" s="1"/>
  <c r="C135" i="13"/>
  <c r="C133" i="13"/>
  <c r="L135" i="13"/>
  <c r="L133" i="13"/>
  <c r="C141" i="13"/>
  <c r="C142" i="13" s="1"/>
  <c r="O128" i="13"/>
  <c r="L136" i="13"/>
  <c r="I108" i="13"/>
  <c r="I106" i="13"/>
  <c r="I110" i="13"/>
  <c r="D136" i="13"/>
  <c r="N141" i="13"/>
  <c r="N142" i="13" s="1"/>
  <c r="E166" i="13" s="1"/>
  <c r="N139" i="13"/>
  <c r="I50" i="13"/>
  <c r="I51" i="13"/>
  <c r="O81" i="13"/>
  <c r="N136" i="13"/>
  <c r="E141" i="13"/>
  <c r="E142" i="13" s="1"/>
  <c r="E159" i="13" s="1"/>
  <c r="E139" i="13"/>
  <c r="G137" i="13"/>
  <c r="O20" i="13"/>
  <c r="O51" i="13"/>
  <c r="O50" i="13"/>
  <c r="I74" i="13"/>
  <c r="M134" i="13"/>
  <c r="O126" i="13"/>
  <c r="I127" i="13"/>
  <c r="K140" i="13"/>
  <c r="D133" i="13"/>
  <c r="M137" i="13"/>
  <c r="C166" i="13"/>
  <c r="I81" i="13"/>
  <c r="C161" i="13"/>
  <c r="G140" i="13"/>
  <c r="D137" i="13"/>
  <c r="I44" i="13"/>
  <c r="I53" i="13"/>
  <c r="I54" i="13" s="1"/>
  <c r="M58" i="13" s="1"/>
  <c r="O80" i="13"/>
  <c r="O79" i="13"/>
  <c r="O109" i="13"/>
  <c r="I103" i="13"/>
  <c r="G136" i="13"/>
  <c r="N134" i="13"/>
  <c r="N137" i="13"/>
  <c r="N133" i="13"/>
  <c r="G133" i="13"/>
  <c r="C138" i="13"/>
  <c r="E136" i="13"/>
  <c r="I17" i="13"/>
  <c r="I23" i="13"/>
  <c r="I22" i="13"/>
  <c r="I73" i="13"/>
  <c r="H135" i="13"/>
  <c r="H133" i="13"/>
  <c r="E134" i="13"/>
  <c r="E137" i="13"/>
  <c r="E133" i="13"/>
  <c r="H141" i="13"/>
  <c r="H142" i="13" s="1"/>
  <c r="I130" i="13"/>
  <c r="I136" i="13" s="1"/>
  <c r="M140" i="13"/>
  <c r="O130" i="13"/>
  <c r="M133" i="13"/>
  <c r="H138" i="13"/>
  <c r="D141" i="13"/>
  <c r="D142" i="13" s="1"/>
  <c r="E158" i="13" s="1"/>
  <c r="I49" i="13"/>
  <c r="O75" i="13"/>
  <c r="F133" i="13"/>
  <c r="K134" i="13"/>
  <c r="F135" i="13"/>
  <c r="K136" i="13"/>
  <c r="F137" i="13"/>
  <c r="K138" i="13"/>
  <c r="F139" i="13"/>
  <c r="C160" i="13"/>
  <c r="I126" i="13"/>
  <c r="N18" i="14" s="1"/>
  <c r="O125" i="13"/>
  <c r="D236" i="13" s="1"/>
  <c r="O127" i="13"/>
  <c r="K133" i="13"/>
  <c r="O45" i="13"/>
  <c r="M116" i="12"/>
  <c r="I48" i="12"/>
  <c r="I47" i="12"/>
  <c r="I45" i="12"/>
  <c r="C158" i="12"/>
  <c r="I17" i="12"/>
  <c r="I23" i="12"/>
  <c r="I22" i="12"/>
  <c r="N138" i="12"/>
  <c r="C159" i="12"/>
  <c r="D139" i="12"/>
  <c r="O21" i="12"/>
  <c r="O24" i="12"/>
  <c r="O25" i="12" s="1"/>
  <c r="O23" i="12" s="1"/>
  <c r="I46" i="12"/>
  <c r="O76" i="12"/>
  <c r="O74" i="12"/>
  <c r="O77" i="12"/>
  <c r="I76" i="12"/>
  <c r="O105" i="12"/>
  <c r="O103" i="12"/>
  <c r="I107" i="12"/>
  <c r="C135" i="12"/>
  <c r="C133" i="12"/>
  <c r="L135" i="12"/>
  <c r="L133" i="12"/>
  <c r="C141" i="12"/>
  <c r="C142" i="12" s="1"/>
  <c r="L134" i="12"/>
  <c r="L136" i="12"/>
  <c r="I81" i="12"/>
  <c r="N141" i="12"/>
  <c r="N142" i="12" s="1"/>
  <c r="E166" i="12" s="1"/>
  <c r="N139" i="12"/>
  <c r="D137" i="12"/>
  <c r="E136" i="12"/>
  <c r="E141" i="12"/>
  <c r="E142" i="12" s="1"/>
  <c r="E159" i="12" s="1"/>
  <c r="E139" i="12"/>
  <c r="O51" i="12"/>
  <c r="O50" i="12"/>
  <c r="I74" i="12"/>
  <c r="I127" i="12"/>
  <c r="M137" i="12"/>
  <c r="C166" i="12"/>
  <c r="I110" i="12"/>
  <c r="I108" i="12"/>
  <c r="I106" i="12"/>
  <c r="O81" i="12"/>
  <c r="I44" i="12"/>
  <c r="I53" i="12"/>
  <c r="I54" i="12" s="1"/>
  <c r="M58" i="12" s="1"/>
  <c r="O80" i="12"/>
  <c r="O79" i="12"/>
  <c r="O109" i="12"/>
  <c r="I103" i="12"/>
  <c r="G136" i="12"/>
  <c r="D134" i="12"/>
  <c r="I126" i="12"/>
  <c r="N134" i="12"/>
  <c r="N137" i="12"/>
  <c r="N133" i="12"/>
  <c r="G133" i="12"/>
  <c r="C138" i="12"/>
  <c r="I18" i="12"/>
  <c r="D136" i="12"/>
  <c r="C161" i="12"/>
  <c r="G140" i="12"/>
  <c r="I50" i="12"/>
  <c r="I51" i="12"/>
  <c r="N136" i="12"/>
  <c r="G137" i="12"/>
  <c r="I73" i="12"/>
  <c r="H135" i="12"/>
  <c r="H133" i="12"/>
  <c r="E134" i="12"/>
  <c r="E137" i="12"/>
  <c r="E133" i="12"/>
  <c r="H141" i="12"/>
  <c r="H142" i="12" s="1"/>
  <c r="I130" i="12"/>
  <c r="M140" i="12"/>
  <c r="M133" i="12"/>
  <c r="H138" i="12"/>
  <c r="D141" i="12"/>
  <c r="D142" i="12" s="1"/>
  <c r="E158" i="12" s="1"/>
  <c r="I49" i="12"/>
  <c r="O75" i="12"/>
  <c r="O124" i="12"/>
  <c r="O126" i="12"/>
  <c r="O128" i="12"/>
  <c r="O141" i="12" s="1"/>
  <c r="O130" i="12"/>
  <c r="F133" i="12"/>
  <c r="K134" i="12"/>
  <c r="F135" i="12"/>
  <c r="K136" i="12"/>
  <c r="F137" i="12"/>
  <c r="K138" i="12"/>
  <c r="F139" i="12"/>
  <c r="C160" i="12"/>
  <c r="O125" i="12"/>
  <c r="O127" i="12"/>
  <c r="K133" i="12"/>
  <c r="O45" i="12"/>
  <c r="C140" i="11"/>
  <c r="L140" i="11"/>
  <c r="O50" i="11"/>
  <c r="O80" i="11"/>
  <c r="O79" i="11"/>
  <c r="O17" i="11"/>
  <c r="I50" i="11"/>
  <c r="I51" i="11"/>
  <c r="O81" i="11"/>
  <c r="I111" i="11"/>
  <c r="I112" i="11" s="1"/>
  <c r="M116" i="11" s="1"/>
  <c r="I125" i="11"/>
  <c r="I130" i="11"/>
  <c r="C134" i="11"/>
  <c r="L138" i="11"/>
  <c r="C158" i="11"/>
  <c r="C135" i="11"/>
  <c r="C133" i="11"/>
  <c r="C161" i="11"/>
  <c r="I48" i="11"/>
  <c r="I47" i="11"/>
  <c r="I45" i="11"/>
  <c r="I17" i="11"/>
  <c r="I23" i="11"/>
  <c r="I22" i="11"/>
  <c r="O47" i="11"/>
  <c r="I127" i="11"/>
  <c r="K140" i="11"/>
  <c r="M137" i="11"/>
  <c r="C166" i="11"/>
  <c r="I124" i="11"/>
  <c r="D132" i="11"/>
  <c r="L135" i="11"/>
  <c r="L133" i="11"/>
  <c r="N141" i="11"/>
  <c r="N142" i="11" s="1"/>
  <c r="E166" i="11" s="1"/>
  <c r="N139" i="11"/>
  <c r="E141" i="11"/>
  <c r="E142" i="11" s="1"/>
  <c r="E159" i="11" s="1"/>
  <c r="E139" i="11"/>
  <c r="O21" i="11"/>
  <c r="O24" i="11"/>
  <c r="O25" i="11" s="1"/>
  <c r="O23" i="11" s="1"/>
  <c r="I46" i="11"/>
  <c r="I52" i="11"/>
  <c r="O76" i="11"/>
  <c r="O74" i="11"/>
  <c r="O77" i="11"/>
  <c r="I76" i="11"/>
  <c r="O105" i="11"/>
  <c r="O103" i="11"/>
  <c r="G136" i="11"/>
  <c r="I126" i="11"/>
  <c r="D134" i="11"/>
  <c r="N134" i="11"/>
  <c r="N137" i="11"/>
  <c r="N133" i="11"/>
  <c r="G133" i="11"/>
  <c r="C138" i="11"/>
  <c r="C159" i="11"/>
  <c r="L136" i="11"/>
  <c r="E136" i="11"/>
  <c r="L132" i="11"/>
  <c r="G137" i="11"/>
  <c r="I18" i="11"/>
  <c r="O46" i="11"/>
  <c r="I81" i="11"/>
  <c r="I110" i="11"/>
  <c r="O106" i="11"/>
  <c r="H135" i="11"/>
  <c r="H133" i="11"/>
  <c r="E134" i="11"/>
  <c r="E137" i="11"/>
  <c r="E133" i="11"/>
  <c r="H141" i="11"/>
  <c r="H142" i="11" s="1"/>
  <c r="M140" i="11"/>
  <c r="M133" i="11"/>
  <c r="H138" i="11"/>
  <c r="D141" i="11"/>
  <c r="D142" i="11" s="1"/>
  <c r="E158" i="11" s="1"/>
  <c r="I49" i="11"/>
  <c r="O75" i="11"/>
  <c r="O124" i="11"/>
  <c r="O126" i="11"/>
  <c r="O128" i="11"/>
  <c r="O130" i="11"/>
  <c r="F133" i="11"/>
  <c r="K134" i="11"/>
  <c r="F135" i="11"/>
  <c r="K136" i="11"/>
  <c r="F137" i="11"/>
  <c r="K138" i="11"/>
  <c r="F139" i="11"/>
  <c r="C160" i="11"/>
  <c r="I106" i="11"/>
  <c r="I108" i="11"/>
  <c r="O125" i="11"/>
  <c r="O127" i="11"/>
  <c r="K133" i="11"/>
  <c r="O45" i="11"/>
  <c r="I48" i="10"/>
  <c r="I47" i="10"/>
  <c r="I45" i="10"/>
  <c r="L135" i="10"/>
  <c r="L133" i="10"/>
  <c r="O21" i="10"/>
  <c r="O76" i="10"/>
  <c r="O74" i="10"/>
  <c r="O77" i="10"/>
  <c r="O23" i="10"/>
  <c r="I44" i="10"/>
  <c r="I53" i="10"/>
  <c r="I54" i="10" s="1"/>
  <c r="O80" i="10"/>
  <c r="O79" i="10"/>
  <c r="O111" i="10"/>
  <c r="O112" i="10" s="1"/>
  <c r="O110" i="10" s="1"/>
  <c r="I124" i="10"/>
  <c r="M132" i="10"/>
  <c r="O124" i="10"/>
  <c r="I125" i="10"/>
  <c r="C134" i="10"/>
  <c r="L138" i="10"/>
  <c r="C158" i="10"/>
  <c r="I23" i="10"/>
  <c r="C161" i="10"/>
  <c r="I52" i="10"/>
  <c r="I76" i="10"/>
  <c r="E136" i="10"/>
  <c r="L132" i="10"/>
  <c r="I18" i="10"/>
  <c r="I81" i="10"/>
  <c r="M134" i="10"/>
  <c r="O126" i="10"/>
  <c r="I127" i="10"/>
  <c r="K140" i="10"/>
  <c r="M137" i="10"/>
  <c r="C166" i="10"/>
  <c r="C135" i="10"/>
  <c r="C133" i="10"/>
  <c r="L136" i="10"/>
  <c r="E141" i="10"/>
  <c r="E142" i="10" s="1"/>
  <c r="E159" i="10" s="1"/>
  <c r="E139" i="10"/>
  <c r="G137" i="10"/>
  <c r="I50" i="10"/>
  <c r="I51" i="10"/>
  <c r="O81" i="10"/>
  <c r="I80" i="10"/>
  <c r="O109" i="10"/>
  <c r="G136" i="10"/>
  <c r="I126" i="10"/>
  <c r="D134" i="10"/>
  <c r="N134" i="10"/>
  <c r="N137" i="10"/>
  <c r="N133" i="10"/>
  <c r="G133" i="10"/>
  <c r="C138" i="10"/>
  <c r="C159" i="10"/>
  <c r="E140" i="10"/>
  <c r="O105" i="10"/>
  <c r="O103" i="10"/>
  <c r="I110" i="10"/>
  <c r="N141" i="10"/>
  <c r="N142" i="10" s="1"/>
  <c r="E166" i="10" s="1"/>
  <c r="N139" i="10"/>
  <c r="M139" i="10"/>
  <c r="O51" i="10"/>
  <c r="O50" i="10"/>
  <c r="I74" i="10"/>
  <c r="H135" i="10"/>
  <c r="H133" i="10"/>
  <c r="E134" i="10"/>
  <c r="E137" i="10"/>
  <c r="E133" i="10"/>
  <c r="H141" i="10"/>
  <c r="H142" i="10" s="1"/>
  <c r="I130" i="10"/>
  <c r="M140" i="10"/>
  <c r="O130" i="10"/>
  <c r="M133" i="10"/>
  <c r="H138" i="10"/>
  <c r="D141" i="10"/>
  <c r="D142" i="10" s="1"/>
  <c r="E158" i="10" s="1"/>
  <c r="I49" i="10"/>
  <c r="O75" i="10"/>
  <c r="F133" i="10"/>
  <c r="K134" i="10"/>
  <c r="F135" i="10"/>
  <c r="K136" i="10"/>
  <c r="F137" i="10"/>
  <c r="K138" i="10"/>
  <c r="F139" i="10"/>
  <c r="C160" i="10"/>
  <c r="I106" i="10"/>
  <c r="I108" i="10"/>
  <c r="O125" i="10"/>
  <c r="O127" i="10"/>
  <c r="K133" i="10"/>
  <c r="O45" i="10"/>
  <c r="K140" i="9"/>
  <c r="K135" i="9"/>
  <c r="K133" i="9"/>
  <c r="O125" i="9"/>
  <c r="O51" i="9"/>
  <c r="O50" i="9"/>
  <c r="O46" i="9"/>
  <c r="O109" i="9"/>
  <c r="L140" i="9"/>
  <c r="E164" i="9"/>
  <c r="C166" i="9"/>
  <c r="I21" i="9"/>
  <c r="I22" i="9"/>
  <c r="I18" i="9"/>
  <c r="I111" i="9"/>
  <c r="I112" i="9" s="1"/>
  <c r="M116" i="9" s="1"/>
  <c r="F138" i="9"/>
  <c r="M140" i="9"/>
  <c r="E165" i="9"/>
  <c r="C159" i="9"/>
  <c r="E140" i="9"/>
  <c r="O130" i="9"/>
  <c r="N141" i="9"/>
  <c r="N142" i="9" s="1"/>
  <c r="E166" i="9" s="1"/>
  <c r="O47" i="9"/>
  <c r="I81" i="9"/>
  <c r="O17" i="9"/>
  <c r="O22" i="9"/>
  <c r="O21" i="9"/>
  <c r="K136" i="9"/>
  <c r="F136" i="9"/>
  <c r="O128" i="9"/>
  <c r="O141" i="9" s="1"/>
  <c r="K132" i="9"/>
  <c r="I52" i="9"/>
  <c r="I124" i="9"/>
  <c r="O126" i="9"/>
  <c r="K139" i="9"/>
  <c r="O127" i="9"/>
  <c r="E133" i="9"/>
  <c r="N137" i="9"/>
  <c r="C160" i="9"/>
  <c r="I106" i="9"/>
  <c r="I102" i="9"/>
  <c r="I105" i="9"/>
  <c r="I103" i="9"/>
  <c r="O18" i="9"/>
  <c r="F133" i="9"/>
  <c r="C192" i="9"/>
  <c r="C134" i="9"/>
  <c r="G137" i="9"/>
  <c r="I110" i="9"/>
  <c r="H137" i="9"/>
  <c r="O16" i="9"/>
  <c r="I107" i="9"/>
  <c r="D133" i="9"/>
  <c r="M133" i="9"/>
  <c r="H134" i="9"/>
  <c r="D135" i="9"/>
  <c r="M135" i="9"/>
  <c r="D139" i="9"/>
  <c r="M139" i="9"/>
  <c r="C132" i="9"/>
  <c r="G139" i="9"/>
  <c r="H139" i="9"/>
  <c r="O103" i="9"/>
  <c r="I126" i="9"/>
  <c r="I128" i="9"/>
  <c r="G133" i="9"/>
  <c r="C136" i="9"/>
  <c r="C138" i="9"/>
  <c r="M134" i="9"/>
  <c r="D138" i="9"/>
  <c r="O74" i="9"/>
  <c r="L132" i="9"/>
  <c r="L134" i="9"/>
  <c r="L136" i="9"/>
  <c r="L138" i="9"/>
  <c r="D132" i="9"/>
  <c r="O45" i="9"/>
  <c r="C133" i="9"/>
  <c r="L133" i="9"/>
  <c r="M29" i="8"/>
  <c r="I23" i="8"/>
  <c r="O52" i="8"/>
  <c r="M58" i="8"/>
  <c r="O50" i="8"/>
  <c r="G133" i="8"/>
  <c r="O48" i="8"/>
  <c r="O76" i="8"/>
  <c r="O74" i="8"/>
  <c r="I124" i="8"/>
  <c r="H136" i="8"/>
  <c r="K139" i="8"/>
  <c r="O127" i="8"/>
  <c r="D242" i="8" s="1"/>
  <c r="I105" i="14" s="1"/>
  <c r="G139" i="8"/>
  <c r="I22" i="8"/>
  <c r="I111" i="8"/>
  <c r="I112" i="8" s="1"/>
  <c r="M116" i="8" s="1"/>
  <c r="L135" i="8"/>
  <c r="L133" i="8"/>
  <c r="H137" i="8"/>
  <c r="H134" i="8"/>
  <c r="E138" i="8"/>
  <c r="L141" i="8"/>
  <c r="L142" i="8" s="1"/>
  <c r="E164" i="8" s="1"/>
  <c r="N140" i="8"/>
  <c r="C166" i="8"/>
  <c r="G135" i="8"/>
  <c r="L136" i="8"/>
  <c r="D135" i="8"/>
  <c r="D133" i="8"/>
  <c r="M135" i="8"/>
  <c r="M133" i="8"/>
  <c r="I128" i="8"/>
  <c r="C141" i="8"/>
  <c r="C142" i="8" s="1"/>
  <c r="E157" i="8" s="1"/>
  <c r="E165" i="8"/>
  <c r="M140" i="8"/>
  <c r="C159" i="8"/>
  <c r="M136" i="8"/>
  <c r="O22" i="8"/>
  <c r="I18" i="8"/>
  <c r="I73" i="8"/>
  <c r="I105" i="8"/>
  <c r="I103" i="8"/>
  <c r="I104" i="8"/>
  <c r="I110" i="8"/>
  <c r="E136" i="8"/>
  <c r="D141" i="8"/>
  <c r="D142" i="8" s="1"/>
  <c r="C132" i="8"/>
  <c r="E133" i="8"/>
  <c r="E137" i="8"/>
  <c r="I16" i="8"/>
  <c r="O17" i="8"/>
  <c r="I52" i="8"/>
  <c r="O45" i="8"/>
  <c r="I51" i="8"/>
  <c r="O82" i="8"/>
  <c r="O83" i="8" s="1"/>
  <c r="O81" i="8" s="1"/>
  <c r="I80" i="8"/>
  <c r="O105" i="8"/>
  <c r="O103" i="8"/>
  <c r="F136" i="8"/>
  <c r="I126" i="8"/>
  <c r="C137" i="8"/>
  <c r="H138" i="8"/>
  <c r="O128" i="8"/>
  <c r="O129" i="8"/>
  <c r="C161" i="8"/>
  <c r="D132" i="8"/>
  <c r="F133" i="8"/>
  <c r="K134" i="8"/>
  <c r="F137" i="8"/>
  <c r="C162" i="8"/>
  <c r="I47" i="8"/>
  <c r="O126" i="8"/>
  <c r="N137" i="8"/>
  <c r="F141" i="8"/>
  <c r="F142" i="8" s="1"/>
  <c r="E160" i="8" s="1"/>
  <c r="O18" i="8"/>
  <c r="I45" i="8"/>
  <c r="I75" i="8"/>
  <c r="I81" i="8"/>
  <c r="O77" i="8"/>
  <c r="I125" i="8"/>
  <c r="C139" i="8"/>
  <c r="L139" i="8"/>
  <c r="H141" i="8"/>
  <c r="H142" i="8" s="1"/>
  <c r="E162" i="8" s="1"/>
  <c r="H139" i="8"/>
  <c r="N133" i="8"/>
  <c r="N139" i="8"/>
  <c r="D136" i="8"/>
  <c r="I44" i="8"/>
  <c r="I76" i="8"/>
  <c r="O109" i="8"/>
  <c r="O104" i="8"/>
  <c r="O124" i="8"/>
  <c r="K135" i="8"/>
  <c r="K133" i="8"/>
  <c r="O125" i="8"/>
  <c r="G134" i="8"/>
  <c r="D138" i="8"/>
  <c r="D139" i="8"/>
  <c r="M138" i="8"/>
  <c r="M139" i="8"/>
  <c r="I130" i="8"/>
  <c r="K136" i="8"/>
  <c r="C138" i="8"/>
  <c r="C160" i="8"/>
  <c r="O16" i="8"/>
  <c r="O21" i="7"/>
  <c r="O22" i="7"/>
  <c r="O17" i="7"/>
  <c r="I21" i="7"/>
  <c r="I22" i="7"/>
  <c r="I18" i="7"/>
  <c r="I53" i="7"/>
  <c r="I54" i="7" s="1"/>
  <c r="I111" i="7"/>
  <c r="I112" i="7" s="1"/>
  <c r="M116" i="7" s="1"/>
  <c r="D140" i="7"/>
  <c r="E158" i="7"/>
  <c r="E133" i="7"/>
  <c r="N141" i="7"/>
  <c r="N142" i="7" s="1"/>
  <c r="E166" i="7" s="1"/>
  <c r="E139" i="7"/>
  <c r="O18" i="7"/>
  <c r="F133" i="7"/>
  <c r="F134" i="7"/>
  <c r="F137" i="7"/>
  <c r="C166" i="7"/>
  <c r="O130" i="7"/>
  <c r="N139" i="7"/>
  <c r="I106" i="7"/>
  <c r="I102" i="7"/>
  <c r="I105" i="7"/>
  <c r="I103" i="7"/>
  <c r="I81" i="7"/>
  <c r="O126" i="7"/>
  <c r="N134" i="7"/>
  <c r="I17" i="7"/>
  <c r="I23" i="7"/>
  <c r="K135" i="7"/>
  <c r="K133" i="7"/>
  <c r="O125" i="7"/>
  <c r="K132" i="7"/>
  <c r="K136" i="7"/>
  <c r="L140" i="7"/>
  <c r="C159" i="7"/>
  <c r="E140" i="7"/>
  <c r="O51" i="7"/>
  <c r="O50" i="7"/>
  <c r="O46" i="7"/>
  <c r="O109" i="7"/>
  <c r="E157" i="7"/>
  <c r="C140" i="7"/>
  <c r="K134" i="7"/>
  <c r="K138" i="7"/>
  <c r="F141" i="7"/>
  <c r="F142" i="7" s="1"/>
  <c r="E160" i="7" s="1"/>
  <c r="L132" i="7"/>
  <c r="C134" i="7"/>
  <c r="L136" i="7"/>
  <c r="H133" i="7"/>
  <c r="M136" i="7"/>
  <c r="H139" i="7"/>
  <c r="C162" i="7"/>
  <c r="O16" i="7"/>
  <c r="I107" i="7"/>
  <c r="D133" i="7"/>
  <c r="M133" i="7"/>
  <c r="H134" i="7"/>
  <c r="D135" i="7"/>
  <c r="D139" i="7"/>
  <c r="M139" i="7"/>
  <c r="L134" i="7"/>
  <c r="G139" i="7"/>
  <c r="I110" i="7"/>
  <c r="M134" i="7"/>
  <c r="O103" i="7"/>
  <c r="I126" i="7"/>
  <c r="I128" i="7"/>
  <c r="C160" i="7"/>
  <c r="C132" i="7"/>
  <c r="G137" i="7"/>
  <c r="L138" i="7"/>
  <c r="O74" i="7"/>
  <c r="O127" i="7"/>
  <c r="D242" i="7" s="1"/>
  <c r="H105" i="14" s="1"/>
  <c r="G133" i="7"/>
  <c r="C136" i="7"/>
  <c r="C138" i="7"/>
  <c r="D132" i="7"/>
  <c r="D134" i="7"/>
  <c r="O45" i="7"/>
  <c r="C133" i="7"/>
  <c r="L133" i="7"/>
  <c r="M87" i="6"/>
  <c r="O80" i="6"/>
  <c r="O79" i="6"/>
  <c r="I130" i="6"/>
  <c r="C158" i="6"/>
  <c r="I73" i="6"/>
  <c r="N138" i="6"/>
  <c r="C159" i="6"/>
  <c r="D139" i="6"/>
  <c r="I48" i="6"/>
  <c r="I47" i="6"/>
  <c r="I45" i="6"/>
  <c r="O73" i="6"/>
  <c r="O82" i="6"/>
  <c r="O83" i="6" s="1"/>
  <c r="O105" i="6"/>
  <c r="O103" i="6"/>
  <c r="M116" i="6"/>
  <c r="C135" i="6"/>
  <c r="C133" i="6"/>
  <c r="L135" i="6"/>
  <c r="L133" i="6"/>
  <c r="C141" i="6"/>
  <c r="C142" i="6" s="1"/>
  <c r="L134" i="6"/>
  <c r="L136" i="6"/>
  <c r="I23" i="6"/>
  <c r="C161" i="6"/>
  <c r="G140" i="6"/>
  <c r="D137" i="6"/>
  <c r="O24" i="6"/>
  <c r="O25" i="6" s="1"/>
  <c r="O23" i="6" s="1"/>
  <c r="O76" i="6"/>
  <c r="O74" i="6"/>
  <c r="O77" i="6"/>
  <c r="N136" i="6"/>
  <c r="G137" i="6"/>
  <c r="I18" i="6"/>
  <c r="O19" i="6"/>
  <c r="I81" i="6"/>
  <c r="I127" i="6"/>
  <c r="M137" i="6"/>
  <c r="C166" i="6"/>
  <c r="I52" i="6"/>
  <c r="I50" i="6"/>
  <c r="I51" i="6"/>
  <c r="O81" i="6"/>
  <c r="I80" i="6"/>
  <c r="O109" i="6"/>
  <c r="G136" i="6"/>
  <c r="D134" i="6"/>
  <c r="I126" i="6"/>
  <c r="N134" i="6"/>
  <c r="N137" i="6"/>
  <c r="N133" i="6"/>
  <c r="G133" i="6"/>
  <c r="C138" i="6"/>
  <c r="D136" i="6"/>
  <c r="N141" i="6"/>
  <c r="N142" i="6" s="1"/>
  <c r="E166" i="6" s="1"/>
  <c r="N139" i="6"/>
  <c r="I76" i="6"/>
  <c r="E136" i="6"/>
  <c r="E141" i="6"/>
  <c r="E142" i="6" s="1"/>
  <c r="E159" i="6" s="1"/>
  <c r="E139" i="6"/>
  <c r="O51" i="6"/>
  <c r="O50" i="6"/>
  <c r="I74" i="6"/>
  <c r="H135" i="6"/>
  <c r="H133" i="6"/>
  <c r="E134" i="6"/>
  <c r="E137" i="6"/>
  <c r="E133" i="6"/>
  <c r="H141" i="6"/>
  <c r="H142" i="6" s="1"/>
  <c r="M140" i="6"/>
  <c r="M133" i="6"/>
  <c r="H138" i="6"/>
  <c r="D141" i="6"/>
  <c r="D142" i="6" s="1"/>
  <c r="E158" i="6" s="1"/>
  <c r="I49" i="6"/>
  <c r="O75" i="6"/>
  <c r="O124" i="6"/>
  <c r="O126" i="6"/>
  <c r="O128" i="6"/>
  <c r="O130" i="6"/>
  <c r="F133" i="6"/>
  <c r="K134" i="6"/>
  <c r="F135" i="6"/>
  <c r="K136" i="6"/>
  <c r="F137" i="6"/>
  <c r="K138" i="6"/>
  <c r="F139" i="6"/>
  <c r="C160" i="6"/>
  <c r="I106" i="6"/>
  <c r="I108" i="6"/>
  <c r="O125" i="6"/>
  <c r="D236" i="6" s="1"/>
  <c r="H237" i="6" s="1"/>
  <c r="M236" i="6" s="1"/>
  <c r="O127" i="6"/>
  <c r="K133" i="6"/>
  <c r="O45" i="6"/>
  <c r="C192" i="5"/>
  <c r="O23" i="5"/>
  <c r="O19" i="5"/>
  <c r="I102" i="5"/>
  <c r="D132" i="5"/>
  <c r="I124" i="5"/>
  <c r="I125" i="5"/>
  <c r="F134" i="5"/>
  <c r="F137" i="5"/>
  <c r="F133" i="5"/>
  <c r="M140" i="5"/>
  <c r="C165" i="5"/>
  <c r="O130" i="5"/>
  <c r="I21" i="5"/>
  <c r="I22" i="5"/>
  <c r="O22" i="5"/>
  <c r="I109" i="5"/>
  <c r="O124" i="5"/>
  <c r="K135" i="5"/>
  <c r="K133" i="5"/>
  <c r="O125" i="5"/>
  <c r="K136" i="5"/>
  <c r="K132" i="5"/>
  <c r="M138" i="5"/>
  <c r="I130" i="5"/>
  <c r="C214" i="5" s="1"/>
  <c r="N140" i="5"/>
  <c r="F141" i="5"/>
  <c r="F142" i="5" s="1"/>
  <c r="E160" i="5" s="1"/>
  <c r="F139" i="5"/>
  <c r="N133" i="5"/>
  <c r="C159" i="5"/>
  <c r="E137" i="5"/>
  <c r="M29" i="5"/>
  <c r="O20" i="5"/>
  <c r="O47" i="5"/>
  <c r="I47" i="5"/>
  <c r="O79" i="5"/>
  <c r="I105" i="5"/>
  <c r="M136" i="5"/>
  <c r="O128" i="5"/>
  <c r="O141" i="5" s="1"/>
  <c r="M137" i="5"/>
  <c r="I106" i="5"/>
  <c r="O51" i="5"/>
  <c r="O50" i="5"/>
  <c r="O126" i="5"/>
  <c r="I46" i="5"/>
  <c r="I52" i="5"/>
  <c r="O76" i="5"/>
  <c r="O74" i="5"/>
  <c r="E136" i="5"/>
  <c r="I128" i="5"/>
  <c r="D133" i="5"/>
  <c r="N137" i="5"/>
  <c r="I126" i="5"/>
  <c r="D134" i="5"/>
  <c r="H133" i="5"/>
  <c r="H135" i="5"/>
  <c r="K139" i="5"/>
  <c r="O127" i="5"/>
  <c r="K138" i="5"/>
  <c r="K134" i="5"/>
  <c r="H136" i="5"/>
  <c r="I110" i="5"/>
  <c r="I18" i="5"/>
  <c r="O52" i="5"/>
  <c r="I51" i="5"/>
  <c r="I81" i="5"/>
  <c r="O77" i="5"/>
  <c r="E133" i="5"/>
  <c r="M135" i="5"/>
  <c r="H138" i="5"/>
  <c r="D141" i="5"/>
  <c r="D142" i="5" s="1"/>
  <c r="E158" i="5" s="1"/>
  <c r="C160" i="5"/>
  <c r="I16" i="5"/>
  <c r="I20" i="5"/>
  <c r="O46" i="5"/>
  <c r="O48" i="5"/>
  <c r="G133" i="5"/>
  <c r="C134" i="5"/>
  <c r="L134" i="5"/>
  <c r="G135" i="5"/>
  <c r="C136" i="5"/>
  <c r="L136" i="5"/>
  <c r="G137" i="5"/>
  <c r="C138" i="5"/>
  <c r="L138" i="5"/>
  <c r="G139" i="5"/>
  <c r="C140" i="5"/>
  <c r="L140" i="5"/>
  <c r="I77" i="5"/>
  <c r="I79" i="5"/>
  <c r="O103" i="5"/>
  <c r="I19" i="5"/>
  <c r="O45" i="5"/>
  <c r="C133" i="5"/>
  <c r="L133" i="5"/>
  <c r="M116" i="4"/>
  <c r="I53" i="4"/>
  <c r="I54" i="4" s="1"/>
  <c r="M58" i="4" s="1"/>
  <c r="C159" i="4"/>
  <c r="E140" i="4"/>
  <c r="O17" i="4"/>
  <c r="O22" i="4"/>
  <c r="O21" i="4"/>
  <c r="E136" i="4"/>
  <c r="O51" i="4"/>
  <c r="O50" i="4"/>
  <c r="O46" i="4"/>
  <c r="O109" i="4"/>
  <c r="E138" i="4"/>
  <c r="C166" i="4"/>
  <c r="N141" i="4"/>
  <c r="N142" i="4" s="1"/>
  <c r="E166" i="4" s="1"/>
  <c r="I21" i="4"/>
  <c r="I22" i="4"/>
  <c r="I18" i="4"/>
  <c r="O128" i="4"/>
  <c r="O141" i="4" s="1"/>
  <c r="O142" i="4" s="1"/>
  <c r="O140" i="4" s="1"/>
  <c r="I81" i="4"/>
  <c r="F142" i="4"/>
  <c r="E160" i="4" s="1"/>
  <c r="I52" i="4"/>
  <c r="I110" i="4"/>
  <c r="I124" i="4"/>
  <c r="I132" i="4" s="1"/>
  <c r="O126" i="4"/>
  <c r="K139" i="4"/>
  <c r="O127" i="4"/>
  <c r="E133" i="4"/>
  <c r="N137" i="4"/>
  <c r="C160" i="4"/>
  <c r="I102" i="4"/>
  <c r="I106" i="4"/>
  <c r="I105" i="4"/>
  <c r="I103" i="4"/>
  <c r="E137" i="4"/>
  <c r="O18" i="4"/>
  <c r="F133" i="4"/>
  <c r="M140" i="4"/>
  <c r="E165" i="4"/>
  <c r="M87" i="4"/>
  <c r="F136" i="4"/>
  <c r="I17" i="4"/>
  <c r="I23" i="4"/>
  <c r="O80" i="4"/>
  <c r="O124" i="4"/>
  <c r="K135" i="4"/>
  <c r="K133" i="4"/>
  <c r="O125" i="4"/>
  <c r="K141" i="4"/>
  <c r="K142" i="4" s="1"/>
  <c r="I130" i="4"/>
  <c r="N133" i="4"/>
  <c r="C134" i="4"/>
  <c r="C136" i="4"/>
  <c r="G137" i="4"/>
  <c r="L138" i="4"/>
  <c r="G141" i="4"/>
  <c r="G142" i="4" s="1"/>
  <c r="E161" i="4" s="1"/>
  <c r="D134" i="4"/>
  <c r="H137" i="4"/>
  <c r="C162" i="4"/>
  <c r="O16" i="4"/>
  <c r="I107" i="4"/>
  <c r="D133" i="4"/>
  <c r="M133" i="4"/>
  <c r="H134" i="4"/>
  <c r="D135" i="4"/>
  <c r="M135" i="4"/>
  <c r="D139" i="4"/>
  <c r="M139" i="4"/>
  <c r="C132" i="4"/>
  <c r="G133" i="4"/>
  <c r="L136" i="4"/>
  <c r="D136" i="4"/>
  <c r="M138" i="4"/>
  <c r="O103" i="4"/>
  <c r="I126" i="4"/>
  <c r="I128" i="4"/>
  <c r="H139" i="4"/>
  <c r="O74" i="4"/>
  <c r="L132" i="4"/>
  <c r="L134" i="4"/>
  <c r="C138" i="4"/>
  <c r="I108" i="4"/>
  <c r="O45" i="4"/>
  <c r="C133" i="4"/>
  <c r="L133" i="4"/>
  <c r="I23" i="3"/>
  <c r="I126" i="3"/>
  <c r="C134" i="3"/>
  <c r="I130" i="3"/>
  <c r="C157" i="3"/>
  <c r="I110" i="3"/>
  <c r="G135" i="3"/>
  <c r="G133" i="3"/>
  <c r="I125" i="3"/>
  <c r="C138" i="3"/>
  <c r="M138" i="3"/>
  <c r="E163" i="3"/>
  <c r="K140" i="3"/>
  <c r="G132" i="3"/>
  <c r="I21" i="3"/>
  <c r="I109" i="3"/>
  <c r="L132" i="3"/>
  <c r="O124" i="3"/>
  <c r="H135" i="3"/>
  <c r="H133" i="3"/>
  <c r="D138" i="3"/>
  <c r="O128" i="3"/>
  <c r="O141" i="3" s="1"/>
  <c r="H132" i="3"/>
  <c r="C137" i="3"/>
  <c r="C141" i="3"/>
  <c r="C142" i="3" s="1"/>
  <c r="E157" i="3" s="1"/>
  <c r="C158" i="3"/>
  <c r="D140" i="3"/>
  <c r="O20" i="3"/>
  <c r="O25" i="3"/>
  <c r="M29" i="3" s="1"/>
  <c r="O109" i="3"/>
  <c r="O108" i="3"/>
  <c r="O104" i="3"/>
  <c r="M141" i="3"/>
  <c r="M142" i="3" s="1"/>
  <c r="E165" i="3" s="1"/>
  <c r="M139" i="3"/>
  <c r="I19" i="3"/>
  <c r="I50" i="3"/>
  <c r="I51" i="3"/>
  <c r="I47" i="3"/>
  <c r="O49" i="3"/>
  <c r="D139" i="3"/>
  <c r="D141" i="3"/>
  <c r="D142" i="3" s="1"/>
  <c r="E158" i="3" s="1"/>
  <c r="D133" i="3"/>
  <c r="L137" i="3"/>
  <c r="C165" i="3"/>
  <c r="O23" i="3"/>
  <c r="O54" i="3"/>
  <c r="M58" i="3" s="1"/>
  <c r="I81" i="3"/>
  <c r="D137" i="3"/>
  <c r="O50" i="3"/>
  <c r="I76" i="3"/>
  <c r="I79" i="3"/>
  <c r="I80" i="3"/>
  <c r="C136" i="3"/>
  <c r="M136" i="3"/>
  <c r="I127" i="3"/>
  <c r="G139" i="3"/>
  <c r="M137" i="3"/>
  <c r="E162" i="3"/>
  <c r="H140" i="3"/>
  <c r="O21" i="3"/>
  <c r="O52" i="3"/>
  <c r="I124" i="3"/>
  <c r="C132" i="3"/>
  <c r="C133" i="3"/>
  <c r="I17" i="3"/>
  <c r="O80" i="3"/>
  <c r="O79" i="3"/>
  <c r="O75" i="3"/>
  <c r="D136" i="3"/>
  <c r="O126" i="3"/>
  <c r="L134" i="3"/>
  <c r="H139" i="3"/>
  <c r="H138" i="3"/>
  <c r="C164" i="3"/>
  <c r="O130" i="3"/>
  <c r="L140" i="3"/>
  <c r="M133" i="3"/>
  <c r="G138" i="3"/>
  <c r="E133" i="3"/>
  <c r="F133" i="3"/>
  <c r="I16" i="3"/>
  <c r="N137" i="3"/>
  <c r="N139" i="3"/>
  <c r="K134" i="3"/>
  <c r="C160" i="3"/>
  <c r="E137" i="3"/>
  <c r="K132" i="3"/>
  <c r="F137" i="3"/>
  <c r="K138" i="3"/>
  <c r="O103" i="3"/>
  <c r="N134" i="3"/>
  <c r="E139" i="3"/>
  <c r="K136" i="3"/>
  <c r="F139" i="3"/>
  <c r="O74" i="3"/>
  <c r="O125" i="3"/>
  <c r="O127" i="3"/>
  <c r="K133" i="3"/>
  <c r="I147" i="1"/>
  <c r="D236" i="4" l="1"/>
  <c r="H237" i="4" s="1"/>
  <c r="M236" i="4" s="1"/>
  <c r="H237" i="13"/>
  <c r="M236" i="13" s="1"/>
  <c r="B239" i="13"/>
  <c r="N17" i="14" s="1"/>
  <c r="F237" i="13"/>
  <c r="N103" i="14"/>
  <c r="D236" i="12"/>
  <c r="H237" i="12" s="1"/>
  <c r="M236" i="12" s="1"/>
  <c r="K239" i="6"/>
  <c r="K239" i="4"/>
  <c r="L140" i="12"/>
  <c r="E164" i="12"/>
  <c r="I141" i="12"/>
  <c r="K140" i="12"/>
  <c r="C192" i="12"/>
  <c r="I132" i="12"/>
  <c r="N140" i="12"/>
  <c r="D245" i="12"/>
  <c r="I136" i="12"/>
  <c r="M18" i="14"/>
  <c r="I142" i="12"/>
  <c r="F140" i="12"/>
  <c r="D140" i="12"/>
  <c r="C167" i="12"/>
  <c r="D163" i="12" s="1"/>
  <c r="I135" i="12"/>
  <c r="C213" i="12"/>
  <c r="C212" i="12"/>
  <c r="O141" i="11"/>
  <c r="C167" i="11"/>
  <c r="I141" i="11"/>
  <c r="N140" i="11"/>
  <c r="O132" i="11"/>
  <c r="E140" i="11"/>
  <c r="C212" i="11"/>
  <c r="C213" i="11"/>
  <c r="G140" i="11"/>
  <c r="D140" i="11"/>
  <c r="I142" i="11"/>
  <c r="I140" i="11" s="1"/>
  <c r="L18" i="14"/>
  <c r="F140" i="11"/>
  <c r="I132" i="11"/>
  <c r="E164" i="10"/>
  <c r="C192" i="10"/>
  <c r="M58" i="10"/>
  <c r="O141" i="10"/>
  <c r="O142" i="10" s="1"/>
  <c r="O140" i="10" s="1"/>
  <c r="I141" i="10"/>
  <c r="I132" i="10"/>
  <c r="C140" i="10"/>
  <c r="F140" i="10"/>
  <c r="K18" i="14"/>
  <c r="C213" i="10"/>
  <c r="C212" i="10"/>
  <c r="C167" i="10"/>
  <c r="D166" i="10" s="1"/>
  <c r="G140" i="10"/>
  <c r="E158" i="9"/>
  <c r="D236" i="9"/>
  <c r="H237" i="9" s="1"/>
  <c r="M236" i="9" s="1"/>
  <c r="F140" i="9"/>
  <c r="G140" i="9"/>
  <c r="I132" i="9"/>
  <c r="O142" i="9"/>
  <c r="C193" i="9"/>
  <c r="J14" i="14" s="1"/>
  <c r="C140" i="9"/>
  <c r="C213" i="9"/>
  <c r="C212" i="9"/>
  <c r="D242" i="9"/>
  <c r="J105" i="14" s="1"/>
  <c r="C167" i="9"/>
  <c r="D161" i="9" s="1"/>
  <c r="H140" i="9"/>
  <c r="J18" i="14"/>
  <c r="I135" i="9"/>
  <c r="I138" i="9"/>
  <c r="I136" i="9"/>
  <c r="M87" i="8"/>
  <c r="F140" i="8"/>
  <c r="E163" i="8"/>
  <c r="G140" i="8"/>
  <c r="C212" i="8"/>
  <c r="O132" i="8"/>
  <c r="C213" i="8"/>
  <c r="F214" i="8" s="1"/>
  <c r="F215" i="8" s="1"/>
  <c r="E159" i="8"/>
  <c r="E140" i="8"/>
  <c r="I18" i="14"/>
  <c r="C192" i="8"/>
  <c r="I138" i="8"/>
  <c r="C167" i="8"/>
  <c r="D164" i="8" s="1"/>
  <c r="O141" i="7"/>
  <c r="C213" i="7"/>
  <c r="C193" i="7"/>
  <c r="C200" i="7" s="1"/>
  <c r="K140" i="7"/>
  <c r="M58" i="7"/>
  <c r="O142" i="7"/>
  <c r="I136" i="7"/>
  <c r="C214" i="7"/>
  <c r="M29" i="7"/>
  <c r="E165" i="7"/>
  <c r="E167" i="7" s="1"/>
  <c r="C167" i="7"/>
  <c r="D163" i="7" s="1"/>
  <c r="I135" i="7"/>
  <c r="H18" i="14"/>
  <c r="I139" i="7"/>
  <c r="G140" i="7"/>
  <c r="I133" i="7"/>
  <c r="I132" i="7"/>
  <c r="H14" i="14"/>
  <c r="H140" i="7"/>
  <c r="C212" i="7"/>
  <c r="I138" i="7"/>
  <c r="I141" i="6"/>
  <c r="O132" i="6"/>
  <c r="K140" i="6"/>
  <c r="C192" i="6"/>
  <c r="C167" i="6"/>
  <c r="D162" i="6" s="1"/>
  <c r="D245" i="6"/>
  <c r="L140" i="6"/>
  <c r="N140" i="6"/>
  <c r="O141" i="6"/>
  <c r="O142" i="6" s="1"/>
  <c r="O140" i="6" s="1"/>
  <c r="G18" i="14"/>
  <c r="G103" i="14"/>
  <c r="C213" i="6"/>
  <c r="C212" i="6"/>
  <c r="E140" i="6"/>
  <c r="F140" i="6"/>
  <c r="O142" i="5"/>
  <c r="E163" i="5"/>
  <c r="G140" i="5"/>
  <c r="H140" i="5"/>
  <c r="E140" i="5"/>
  <c r="C167" i="5"/>
  <c r="D157" i="5" s="1"/>
  <c r="M58" i="5"/>
  <c r="D242" i="5"/>
  <c r="F105" i="14" s="1"/>
  <c r="E167" i="5"/>
  <c r="G157" i="5" s="1"/>
  <c r="O132" i="5"/>
  <c r="I139" i="5"/>
  <c r="F18" i="14"/>
  <c r="C213" i="5"/>
  <c r="C212" i="5"/>
  <c r="C192" i="4"/>
  <c r="M87" i="3"/>
  <c r="I141" i="3"/>
  <c r="E161" i="3"/>
  <c r="F140" i="3"/>
  <c r="O132" i="4"/>
  <c r="D242" i="4"/>
  <c r="E105" i="14" s="1"/>
  <c r="E157" i="4"/>
  <c r="C167" i="4"/>
  <c r="D165" i="4" s="1"/>
  <c r="E164" i="4"/>
  <c r="D140" i="4"/>
  <c r="E158" i="4"/>
  <c r="F140" i="4"/>
  <c r="E103" i="14"/>
  <c r="C212" i="4"/>
  <c r="C213" i="4"/>
  <c r="I138" i="4"/>
  <c r="E18" i="14"/>
  <c r="H140" i="4"/>
  <c r="I139" i="4"/>
  <c r="D245" i="3"/>
  <c r="N140" i="3"/>
  <c r="C214" i="3"/>
  <c r="D18" i="14"/>
  <c r="C212" i="3"/>
  <c r="C213" i="3"/>
  <c r="E140" i="3"/>
  <c r="O141" i="13"/>
  <c r="F214" i="13"/>
  <c r="C192" i="13"/>
  <c r="F140" i="13"/>
  <c r="N140" i="13"/>
  <c r="E164" i="13"/>
  <c r="O142" i="13"/>
  <c r="O140" i="13" s="1"/>
  <c r="D140" i="13"/>
  <c r="C167" i="13"/>
  <c r="D166" i="13" s="1"/>
  <c r="O138" i="13"/>
  <c r="O139" i="13"/>
  <c r="E157" i="13"/>
  <c r="C140" i="13"/>
  <c r="O136" i="13"/>
  <c r="O135" i="13"/>
  <c r="O133" i="13"/>
  <c r="I142" i="13"/>
  <c r="E140" i="13"/>
  <c r="C193" i="13"/>
  <c r="O134" i="13"/>
  <c r="O137" i="13"/>
  <c r="E162" i="13"/>
  <c r="H140" i="13"/>
  <c r="I135" i="13"/>
  <c r="D239" i="13"/>
  <c r="I137" i="13"/>
  <c r="I134" i="13"/>
  <c r="I139" i="13"/>
  <c r="D242" i="13"/>
  <c r="I138" i="13"/>
  <c r="I133" i="13"/>
  <c r="I52" i="13"/>
  <c r="O132" i="13"/>
  <c r="C214" i="13"/>
  <c r="E157" i="12"/>
  <c r="C140" i="12"/>
  <c r="O138" i="12"/>
  <c r="O139" i="12"/>
  <c r="E140" i="12"/>
  <c r="O136" i="12"/>
  <c r="O135" i="12"/>
  <c r="O133" i="12"/>
  <c r="D239" i="12"/>
  <c r="I137" i="12"/>
  <c r="I134" i="12"/>
  <c r="O134" i="12"/>
  <c r="O137" i="12"/>
  <c r="M29" i="12"/>
  <c r="O142" i="12"/>
  <c r="I52" i="12"/>
  <c r="I133" i="12"/>
  <c r="O132" i="12"/>
  <c r="C193" i="12"/>
  <c r="M14" i="14" s="1"/>
  <c r="D242" i="12"/>
  <c r="M105" i="14" s="1"/>
  <c r="I139" i="12"/>
  <c r="I138" i="12"/>
  <c r="C214" i="12"/>
  <c r="E162" i="12"/>
  <c r="H140" i="12"/>
  <c r="D164" i="11"/>
  <c r="D157" i="11"/>
  <c r="D159" i="11"/>
  <c r="D162" i="11"/>
  <c r="D165" i="11"/>
  <c r="D163" i="11"/>
  <c r="D166" i="11"/>
  <c r="D158" i="11"/>
  <c r="D161" i="11"/>
  <c r="D160" i="11"/>
  <c r="I139" i="11"/>
  <c r="D242" i="11"/>
  <c r="L105" i="14" s="1"/>
  <c r="I138" i="11"/>
  <c r="O134" i="11"/>
  <c r="O137" i="11"/>
  <c r="C193" i="11"/>
  <c r="L14" i="14" s="1"/>
  <c r="I135" i="11"/>
  <c r="I133" i="11"/>
  <c r="D236" i="11"/>
  <c r="H237" i="11" s="1"/>
  <c r="M236" i="11" s="1"/>
  <c r="I136" i="11"/>
  <c r="D245" i="11"/>
  <c r="E162" i="11"/>
  <c r="E167" i="11" s="1"/>
  <c r="H140" i="11"/>
  <c r="O136" i="11"/>
  <c r="O135" i="11"/>
  <c r="O133" i="11"/>
  <c r="M29" i="11"/>
  <c r="C214" i="11"/>
  <c r="D239" i="11"/>
  <c r="I137" i="11"/>
  <c r="I134" i="11"/>
  <c r="O138" i="11"/>
  <c r="O139" i="11"/>
  <c r="O142" i="11"/>
  <c r="D239" i="10"/>
  <c r="I137" i="10"/>
  <c r="I134" i="10"/>
  <c r="O138" i="10"/>
  <c r="O139" i="10"/>
  <c r="O134" i="10"/>
  <c r="O137" i="10"/>
  <c r="O132" i="10"/>
  <c r="N140" i="10"/>
  <c r="C193" i="10"/>
  <c r="K14" i="14" s="1"/>
  <c r="M116" i="10"/>
  <c r="I142" i="10"/>
  <c r="D140" i="10"/>
  <c r="I139" i="10"/>
  <c r="D242" i="10"/>
  <c r="K105" i="14" s="1"/>
  <c r="I138" i="10"/>
  <c r="O136" i="10"/>
  <c r="O135" i="10"/>
  <c r="O133" i="10"/>
  <c r="E162" i="10"/>
  <c r="E167" i="10" s="1"/>
  <c r="H140" i="10"/>
  <c r="C214" i="10"/>
  <c r="I135" i="10"/>
  <c r="I133" i="10"/>
  <c r="D236" i="10"/>
  <c r="H237" i="10" s="1"/>
  <c r="M236" i="10" s="1"/>
  <c r="I136" i="10"/>
  <c r="D165" i="9"/>
  <c r="D239" i="9"/>
  <c r="I137" i="9"/>
  <c r="I134" i="9"/>
  <c r="O140" i="9"/>
  <c r="C214" i="9"/>
  <c r="O136" i="9"/>
  <c r="O135" i="9"/>
  <c r="O133" i="9"/>
  <c r="D245" i="9"/>
  <c r="I141" i="9"/>
  <c r="I142" i="9" s="1"/>
  <c r="N140" i="9"/>
  <c r="O134" i="9"/>
  <c r="O137" i="9"/>
  <c r="O132" i="9"/>
  <c r="O138" i="9"/>
  <c r="O139" i="9"/>
  <c r="I139" i="9"/>
  <c r="I133" i="9"/>
  <c r="E167" i="9"/>
  <c r="O134" i="8"/>
  <c r="O137" i="8"/>
  <c r="C193" i="8"/>
  <c r="I14" i="14" s="1"/>
  <c r="C214" i="8"/>
  <c r="D140" i="8"/>
  <c r="E158" i="8"/>
  <c r="D245" i="8"/>
  <c r="I141" i="8"/>
  <c r="I142" i="8" s="1"/>
  <c r="I137" i="8"/>
  <c r="D239" i="8"/>
  <c r="I134" i="8"/>
  <c r="H140" i="8"/>
  <c r="O138" i="8"/>
  <c r="O139" i="8"/>
  <c r="I135" i="8"/>
  <c r="I133" i="8"/>
  <c r="I136" i="8"/>
  <c r="D236" i="8"/>
  <c r="H237" i="8" s="1"/>
  <c r="M236" i="8" s="1"/>
  <c r="I139" i="8"/>
  <c r="C140" i="8"/>
  <c r="O136" i="8"/>
  <c r="O133" i="8"/>
  <c r="O135" i="8"/>
  <c r="L140" i="8"/>
  <c r="O141" i="8"/>
  <c r="O142" i="8" s="1"/>
  <c r="O140" i="8" s="1"/>
  <c r="I132" i="8"/>
  <c r="O140" i="7"/>
  <c r="O135" i="7"/>
  <c r="O136" i="7"/>
  <c r="O133" i="7"/>
  <c r="O132" i="7"/>
  <c r="D245" i="7"/>
  <c r="I141" i="7"/>
  <c r="I142" i="7" s="1"/>
  <c r="D203" i="7" s="1"/>
  <c r="N140" i="7"/>
  <c r="D236" i="7"/>
  <c r="H237" i="7" s="1"/>
  <c r="M236" i="7" s="1"/>
  <c r="D239" i="7"/>
  <c r="I137" i="7"/>
  <c r="I134" i="7"/>
  <c r="F140" i="7"/>
  <c r="O134" i="7"/>
  <c r="O137" i="7"/>
  <c r="O138" i="7"/>
  <c r="O139" i="7"/>
  <c r="F214" i="7"/>
  <c r="I52" i="7"/>
  <c r="D157" i="6"/>
  <c r="D159" i="6"/>
  <c r="D165" i="6"/>
  <c r="D158" i="6"/>
  <c r="D239" i="6"/>
  <c r="I137" i="6"/>
  <c r="I134" i="6"/>
  <c r="D140" i="6"/>
  <c r="I139" i="6"/>
  <c r="D242" i="6"/>
  <c r="G105" i="14" s="1"/>
  <c r="I138" i="6"/>
  <c r="E162" i="6"/>
  <c r="H140" i="6"/>
  <c r="C193" i="6"/>
  <c r="O134" i="6"/>
  <c r="O137" i="6"/>
  <c r="O138" i="6"/>
  <c r="O139" i="6"/>
  <c r="C214" i="6"/>
  <c r="E157" i="6"/>
  <c r="C140" i="6"/>
  <c r="I133" i="6"/>
  <c r="I136" i="6"/>
  <c r="O136" i="6"/>
  <c r="O135" i="6"/>
  <c r="O133" i="6"/>
  <c r="I142" i="6"/>
  <c r="I135" i="6"/>
  <c r="M29" i="6"/>
  <c r="O136" i="5"/>
  <c r="O135" i="5"/>
  <c r="O133" i="5"/>
  <c r="O140" i="5"/>
  <c r="I132" i="5"/>
  <c r="D245" i="5"/>
  <c r="I141" i="5"/>
  <c r="I142" i="5" s="1"/>
  <c r="I140" i="5" s="1"/>
  <c r="D203" i="5"/>
  <c r="D239" i="5"/>
  <c r="I137" i="5"/>
  <c r="I134" i="5"/>
  <c r="F140" i="5"/>
  <c r="I135" i="5"/>
  <c r="I133" i="5"/>
  <c r="D236" i="5"/>
  <c r="H237" i="5" s="1"/>
  <c r="M236" i="5" s="1"/>
  <c r="I136" i="5"/>
  <c r="O134" i="5"/>
  <c r="O137" i="5"/>
  <c r="D140" i="5"/>
  <c r="D164" i="5"/>
  <c r="D160" i="5"/>
  <c r="O138" i="5"/>
  <c r="O139" i="5"/>
  <c r="C193" i="5"/>
  <c r="D164" i="4"/>
  <c r="D166" i="4"/>
  <c r="O134" i="4"/>
  <c r="O137" i="4"/>
  <c r="D239" i="4"/>
  <c r="I137" i="4"/>
  <c r="I134" i="4"/>
  <c r="D245" i="4"/>
  <c r="I141" i="4"/>
  <c r="I142" i="4" s="1"/>
  <c r="D203" i="4" s="1"/>
  <c r="O136" i="4"/>
  <c r="O135" i="4"/>
  <c r="O133" i="4"/>
  <c r="I133" i="4"/>
  <c r="N140" i="4"/>
  <c r="E163" i="4"/>
  <c r="K140" i="4"/>
  <c r="G140" i="4"/>
  <c r="O138" i="4"/>
  <c r="O139" i="4"/>
  <c r="C193" i="4"/>
  <c r="C214" i="4"/>
  <c r="I136" i="4"/>
  <c r="O136" i="3"/>
  <c r="O133" i="3"/>
  <c r="O135" i="3"/>
  <c r="E167" i="3"/>
  <c r="I136" i="3"/>
  <c r="I135" i="3"/>
  <c r="I133" i="3"/>
  <c r="D236" i="3"/>
  <c r="H237" i="3" s="1"/>
  <c r="M236" i="3" s="1"/>
  <c r="I134" i="3"/>
  <c r="I137" i="3"/>
  <c r="D239" i="3"/>
  <c r="O138" i="3"/>
  <c r="O139" i="3"/>
  <c r="O142" i="3"/>
  <c r="O140" i="3" s="1"/>
  <c r="O132" i="3"/>
  <c r="O134" i="3"/>
  <c r="O137" i="3"/>
  <c r="I139" i="3"/>
  <c r="D242" i="3"/>
  <c r="D105" i="14" s="1"/>
  <c r="I138" i="3"/>
  <c r="M140" i="3"/>
  <c r="C140" i="3"/>
  <c r="C193" i="3"/>
  <c r="I132" i="3"/>
  <c r="I142" i="3"/>
  <c r="I140" i="3" s="1"/>
  <c r="C167" i="3"/>
  <c r="N122" i="1"/>
  <c r="M122" i="1"/>
  <c r="L122" i="1"/>
  <c r="K122" i="1"/>
  <c r="G122" i="1"/>
  <c r="H122" i="1"/>
  <c r="F122" i="1"/>
  <c r="E123" i="1"/>
  <c r="D123" i="1"/>
  <c r="C122" i="1"/>
  <c r="L92" i="1"/>
  <c r="M92" i="1"/>
  <c r="N92" i="1"/>
  <c r="K92" i="1"/>
  <c r="G92" i="1"/>
  <c r="H92" i="1"/>
  <c r="F92" i="1"/>
  <c r="E93" i="1"/>
  <c r="D93" i="1"/>
  <c r="C92" i="1"/>
  <c r="L63" i="1"/>
  <c r="M63" i="1"/>
  <c r="N63" i="1"/>
  <c r="K63" i="1"/>
  <c r="G63" i="1"/>
  <c r="H63" i="1"/>
  <c r="F63" i="1"/>
  <c r="E64" i="1"/>
  <c r="D64" i="1"/>
  <c r="C63" i="1"/>
  <c r="N34" i="1"/>
  <c r="M34" i="1"/>
  <c r="L34" i="1"/>
  <c r="K34" i="1"/>
  <c r="H34" i="1"/>
  <c r="G34" i="1"/>
  <c r="F34" i="1"/>
  <c r="E35" i="1"/>
  <c r="D35" i="1"/>
  <c r="C34" i="1"/>
  <c r="J103" i="14" l="1"/>
  <c r="F237" i="12"/>
  <c r="M103" i="14"/>
  <c r="N15" i="14"/>
  <c r="H241" i="13"/>
  <c r="O237" i="13" s="1"/>
  <c r="M239" i="13" s="1"/>
  <c r="F240" i="13"/>
  <c r="N104" i="14"/>
  <c r="K239" i="13"/>
  <c r="H241" i="12"/>
  <c r="O237" i="12" s="1"/>
  <c r="M15" i="14"/>
  <c r="K239" i="12"/>
  <c r="M239" i="12"/>
  <c r="K239" i="11"/>
  <c r="K239" i="10"/>
  <c r="K239" i="9"/>
  <c r="K239" i="8"/>
  <c r="K239" i="7"/>
  <c r="K239" i="5"/>
  <c r="K239" i="3"/>
  <c r="D162" i="12"/>
  <c r="D159" i="12"/>
  <c r="D164" i="12"/>
  <c r="F214" i="12"/>
  <c r="D161" i="12"/>
  <c r="D158" i="12"/>
  <c r="D157" i="12"/>
  <c r="D203" i="12"/>
  <c r="D160" i="12"/>
  <c r="D165" i="12"/>
  <c r="D166" i="12"/>
  <c r="B239" i="12"/>
  <c r="M17" i="14" s="1"/>
  <c r="C190" i="12"/>
  <c r="C218" i="12"/>
  <c r="C219" i="12" s="1"/>
  <c r="J216" i="12" s="1"/>
  <c r="I140" i="12"/>
  <c r="F240" i="12"/>
  <c r="M104" i="14"/>
  <c r="C200" i="12"/>
  <c r="D202" i="12" s="1"/>
  <c r="F214" i="11"/>
  <c r="F215" i="11" s="1"/>
  <c r="C200" i="11"/>
  <c r="D203" i="11"/>
  <c r="C190" i="11"/>
  <c r="M146" i="11"/>
  <c r="O140" i="11"/>
  <c r="F240" i="11"/>
  <c r="L104" i="14"/>
  <c r="B239" i="11"/>
  <c r="L17" i="14" s="1"/>
  <c r="F237" i="11"/>
  <c r="L103" i="14"/>
  <c r="C218" i="11"/>
  <c r="C219" i="11" s="1"/>
  <c r="D163" i="10"/>
  <c r="D165" i="10"/>
  <c r="D162" i="10"/>
  <c r="D160" i="10"/>
  <c r="D157" i="10"/>
  <c r="D159" i="10"/>
  <c r="D161" i="10"/>
  <c r="D164" i="10"/>
  <c r="F214" i="10"/>
  <c r="F215" i="10" s="1"/>
  <c r="B239" i="10"/>
  <c r="K17" i="14" s="1"/>
  <c r="F237" i="10"/>
  <c r="K103" i="14"/>
  <c r="F240" i="10"/>
  <c r="K104" i="14"/>
  <c r="C218" i="10"/>
  <c r="C219" i="10" s="1"/>
  <c r="J216" i="10" s="1"/>
  <c r="D158" i="10"/>
  <c r="C200" i="10"/>
  <c r="D203" i="9"/>
  <c r="F214" i="9"/>
  <c r="F215" i="9" s="1"/>
  <c r="C200" i="9"/>
  <c r="D160" i="9"/>
  <c r="D159" i="9"/>
  <c r="D158" i="9"/>
  <c r="B239" i="9"/>
  <c r="J17" i="14" s="1"/>
  <c r="D162" i="9"/>
  <c r="D166" i="9"/>
  <c r="D164" i="9"/>
  <c r="D163" i="9"/>
  <c r="D157" i="9"/>
  <c r="B207" i="9"/>
  <c r="F240" i="9"/>
  <c r="J104" i="14"/>
  <c r="C218" i="9"/>
  <c r="C219" i="9" s="1"/>
  <c r="J216" i="9" s="1"/>
  <c r="F237" i="9"/>
  <c r="D161" i="8"/>
  <c r="D157" i="8"/>
  <c r="E167" i="8"/>
  <c r="G158" i="8" s="1"/>
  <c r="C218" i="8"/>
  <c r="C219" i="8" s="1"/>
  <c r="J216" i="8" s="1"/>
  <c r="D165" i="8"/>
  <c r="D162" i="8"/>
  <c r="D160" i="8"/>
  <c r="D158" i="8"/>
  <c r="D159" i="8"/>
  <c r="D166" i="8"/>
  <c r="D163" i="8"/>
  <c r="D203" i="8"/>
  <c r="F240" i="8"/>
  <c r="I104" i="14"/>
  <c r="C200" i="8"/>
  <c r="D192" i="8" s="1"/>
  <c r="B239" i="8"/>
  <c r="I17" i="14" s="1"/>
  <c r="F237" i="8"/>
  <c r="I103" i="14"/>
  <c r="D158" i="7"/>
  <c r="D195" i="7"/>
  <c r="D194" i="7"/>
  <c r="F215" i="7"/>
  <c r="D162" i="7"/>
  <c r="D165" i="7"/>
  <c r="D157" i="7"/>
  <c r="D159" i="7"/>
  <c r="D166" i="7"/>
  <c r="D164" i="7"/>
  <c r="D160" i="7"/>
  <c r="D197" i="7"/>
  <c r="D161" i="7"/>
  <c r="D192" i="7"/>
  <c r="D193" i="7"/>
  <c r="D196" i="7"/>
  <c r="D198" i="7"/>
  <c r="D199" i="7"/>
  <c r="B207" i="7"/>
  <c r="F237" i="7"/>
  <c r="B239" i="7"/>
  <c r="H17" i="14" s="1"/>
  <c r="H103" i="14"/>
  <c r="C218" i="7"/>
  <c r="C219" i="7" s="1"/>
  <c r="J216" i="7" s="1"/>
  <c r="F240" i="7"/>
  <c r="H104" i="14"/>
  <c r="D160" i="6"/>
  <c r="D161" i="6"/>
  <c r="D164" i="6"/>
  <c r="D166" i="6"/>
  <c r="B239" i="6"/>
  <c r="G17" i="14" s="1"/>
  <c r="D163" i="6"/>
  <c r="C218" i="6"/>
  <c r="C219" i="6" s="1"/>
  <c r="F214" i="6"/>
  <c r="F215" i="6" s="1"/>
  <c r="F240" i="6"/>
  <c r="G104" i="14"/>
  <c r="F237" i="6"/>
  <c r="C200" i="6"/>
  <c r="D198" i="6" s="1"/>
  <c r="G14" i="14"/>
  <c r="F213" i="6"/>
  <c r="D166" i="5"/>
  <c r="D158" i="5"/>
  <c r="D163" i="5"/>
  <c r="G164" i="5"/>
  <c r="D165" i="5"/>
  <c r="G159" i="5"/>
  <c r="D159" i="5"/>
  <c r="D167" i="5" s="1"/>
  <c r="D162" i="5"/>
  <c r="D161" i="5"/>
  <c r="G165" i="5"/>
  <c r="G166" i="5"/>
  <c r="G163" i="5"/>
  <c r="G161" i="5"/>
  <c r="F214" i="5"/>
  <c r="F215" i="5" s="1"/>
  <c r="G162" i="5"/>
  <c r="G158" i="5"/>
  <c r="G160" i="5"/>
  <c r="C200" i="5"/>
  <c r="D192" i="5" s="1"/>
  <c r="F14" i="14"/>
  <c r="F237" i="5"/>
  <c r="B239" i="5"/>
  <c r="F17" i="14" s="1"/>
  <c r="F103" i="14"/>
  <c r="C218" i="5"/>
  <c r="C219" i="5" s="1"/>
  <c r="J216" i="5" s="1"/>
  <c r="F240" i="5"/>
  <c r="F104" i="14"/>
  <c r="B207" i="5"/>
  <c r="D161" i="4"/>
  <c r="D157" i="4"/>
  <c r="D167" i="4" s="1"/>
  <c r="B239" i="4"/>
  <c r="E17" i="14" s="1"/>
  <c r="D159" i="4"/>
  <c r="D163" i="4"/>
  <c r="D160" i="4"/>
  <c r="D162" i="4"/>
  <c r="D158" i="4"/>
  <c r="E167" i="4"/>
  <c r="F214" i="4"/>
  <c r="C218" i="4"/>
  <c r="C219" i="4" s="1"/>
  <c r="B207" i="4"/>
  <c r="C200" i="4"/>
  <c r="D198" i="4" s="1"/>
  <c r="E14" i="14"/>
  <c r="F240" i="4"/>
  <c r="E104" i="14"/>
  <c r="F237" i="4"/>
  <c r="F213" i="3"/>
  <c r="F240" i="3"/>
  <c r="D104" i="14"/>
  <c r="C218" i="3"/>
  <c r="C219" i="3" s="1"/>
  <c r="F214" i="3"/>
  <c r="F215" i="3" s="1"/>
  <c r="C200" i="3"/>
  <c r="D198" i="3" s="1"/>
  <c r="D14" i="14"/>
  <c r="F237" i="3"/>
  <c r="B239" i="3"/>
  <c r="D17" i="14" s="1"/>
  <c r="D103" i="14"/>
  <c r="D203" i="13"/>
  <c r="D159" i="13"/>
  <c r="D157" i="13"/>
  <c r="D162" i="13"/>
  <c r="D163" i="13"/>
  <c r="D165" i="13"/>
  <c r="E167" i="13"/>
  <c r="G160" i="13" s="1"/>
  <c r="D160" i="13"/>
  <c r="D158" i="13"/>
  <c r="D161" i="13"/>
  <c r="D164" i="13"/>
  <c r="D194" i="13"/>
  <c r="D199" i="13"/>
  <c r="D196" i="13"/>
  <c r="D193" i="13"/>
  <c r="D195" i="13"/>
  <c r="D192" i="13"/>
  <c r="D202" i="13"/>
  <c r="D198" i="13"/>
  <c r="D197" i="13"/>
  <c r="F213" i="13"/>
  <c r="I140" i="13"/>
  <c r="M146" i="13"/>
  <c r="C190" i="13"/>
  <c r="J216" i="13"/>
  <c r="F215" i="13"/>
  <c r="F215" i="12"/>
  <c r="M146" i="12"/>
  <c r="O140" i="12"/>
  <c r="F213" i="12"/>
  <c r="E167" i="12"/>
  <c r="G162" i="11"/>
  <c r="G165" i="11"/>
  <c r="G157" i="11"/>
  <c r="G163" i="11"/>
  <c r="G160" i="11"/>
  <c r="G161" i="11"/>
  <c r="G164" i="11"/>
  <c r="G159" i="11"/>
  <c r="G166" i="11"/>
  <c r="G158" i="11"/>
  <c r="F213" i="11"/>
  <c r="D194" i="11"/>
  <c r="D199" i="11"/>
  <c r="D196" i="11"/>
  <c r="D193" i="11"/>
  <c r="D195" i="11"/>
  <c r="D192" i="11"/>
  <c r="D202" i="11"/>
  <c r="D198" i="11"/>
  <c r="D197" i="11"/>
  <c r="D167" i="11"/>
  <c r="G162" i="10"/>
  <c r="G165" i="10"/>
  <c r="G157" i="10"/>
  <c r="G163" i="10"/>
  <c r="G160" i="10"/>
  <c r="G161" i="10"/>
  <c r="G164" i="10"/>
  <c r="G166" i="10"/>
  <c r="G158" i="10"/>
  <c r="G159" i="10"/>
  <c r="M146" i="10"/>
  <c r="C190" i="10"/>
  <c r="D203" i="10"/>
  <c r="F213" i="10"/>
  <c r="D196" i="10"/>
  <c r="I140" i="10"/>
  <c r="G162" i="9"/>
  <c r="G165" i="9"/>
  <c r="G157" i="9"/>
  <c r="G160" i="9"/>
  <c r="G159" i="9"/>
  <c r="G163" i="9"/>
  <c r="G166" i="9"/>
  <c r="G158" i="9"/>
  <c r="G164" i="9"/>
  <c r="G161" i="9"/>
  <c r="D194" i="9"/>
  <c r="D195" i="9"/>
  <c r="D199" i="9"/>
  <c r="D193" i="9"/>
  <c r="D196" i="9"/>
  <c r="D197" i="9"/>
  <c r="D198" i="9"/>
  <c r="D192" i="9"/>
  <c r="D202" i="9"/>
  <c r="F213" i="9"/>
  <c r="M146" i="9"/>
  <c r="C190" i="9"/>
  <c r="I140" i="9"/>
  <c r="G160" i="8"/>
  <c r="C190" i="8"/>
  <c r="M146" i="8"/>
  <c r="F213" i="8"/>
  <c r="I140" i="8"/>
  <c r="M146" i="7"/>
  <c r="C190" i="7"/>
  <c r="I140" i="7"/>
  <c r="G162" i="7"/>
  <c r="G163" i="7"/>
  <c r="G158" i="7"/>
  <c r="G161" i="7"/>
  <c r="G165" i="7"/>
  <c r="G157" i="7"/>
  <c r="G160" i="7"/>
  <c r="G166" i="7"/>
  <c r="G159" i="7"/>
  <c r="G164" i="7"/>
  <c r="F213" i="7"/>
  <c r="D202" i="7"/>
  <c r="M146" i="6"/>
  <c r="C190" i="6"/>
  <c r="E167" i="6"/>
  <c r="I140" i="6"/>
  <c r="D203" i="6"/>
  <c r="M146" i="5"/>
  <c r="C190" i="5"/>
  <c r="F213" i="5"/>
  <c r="G162" i="4"/>
  <c r="G166" i="4"/>
  <c r="G165" i="4"/>
  <c r="G157" i="4"/>
  <c r="G163" i="4"/>
  <c r="G160" i="4"/>
  <c r="G161" i="4"/>
  <c r="G159" i="4"/>
  <c r="G158" i="4"/>
  <c r="G164" i="4"/>
  <c r="M146" i="4"/>
  <c r="C190" i="4"/>
  <c r="F213" i="4"/>
  <c r="F215" i="4"/>
  <c r="I140" i="4"/>
  <c r="G165" i="3"/>
  <c r="G157" i="3"/>
  <c r="G161" i="3"/>
  <c r="G160" i="3"/>
  <c r="G163" i="3"/>
  <c r="G159" i="3"/>
  <c r="G166" i="3"/>
  <c r="G158" i="3"/>
  <c r="G164" i="3"/>
  <c r="G162" i="3"/>
  <c r="C190" i="3"/>
  <c r="M146" i="3"/>
  <c r="D203" i="3"/>
  <c r="D159" i="3"/>
  <c r="D162" i="3"/>
  <c r="D163" i="3"/>
  <c r="D165" i="3"/>
  <c r="D157" i="3"/>
  <c r="D166" i="3"/>
  <c r="D158" i="3"/>
  <c r="D160" i="3"/>
  <c r="D161" i="3"/>
  <c r="D164" i="3"/>
  <c r="N16" i="14" l="1"/>
  <c r="H245" i="13"/>
  <c r="O240" i="13" s="1"/>
  <c r="M242" i="13" s="1"/>
  <c r="M16" i="14"/>
  <c r="H245" i="12"/>
  <c r="O240" i="12" s="1"/>
  <c r="M242" i="12" s="1"/>
  <c r="L15" i="14"/>
  <c r="H241" i="11"/>
  <c r="O237" i="11" s="1"/>
  <c r="M239" i="11" s="1"/>
  <c r="H245" i="11"/>
  <c r="O240" i="11" s="1"/>
  <c r="L16" i="14"/>
  <c r="K15" i="14"/>
  <c r="H241" i="10"/>
  <c r="O237" i="10" s="1"/>
  <c r="M239" i="10" s="1"/>
  <c r="M242" i="10" s="1"/>
  <c r="H245" i="10"/>
  <c r="O240" i="10" s="1"/>
  <c r="K16" i="14"/>
  <c r="H241" i="9"/>
  <c r="O237" i="9" s="1"/>
  <c r="M239" i="9" s="1"/>
  <c r="J15" i="14"/>
  <c r="J16" i="14"/>
  <c r="H245" i="9"/>
  <c r="O240" i="9" s="1"/>
  <c r="H241" i="8"/>
  <c r="O237" i="8" s="1"/>
  <c r="M239" i="8" s="1"/>
  <c r="I15" i="14"/>
  <c r="H245" i="8"/>
  <c r="O240" i="8" s="1"/>
  <c r="I16" i="14"/>
  <c r="H245" i="7"/>
  <c r="O240" i="7" s="1"/>
  <c r="H16" i="14"/>
  <c r="H15" i="14"/>
  <c r="H241" i="7"/>
  <c r="O237" i="7" s="1"/>
  <c r="M239" i="7" s="1"/>
  <c r="M242" i="7" s="1"/>
  <c r="G16" i="14"/>
  <c r="H245" i="6"/>
  <c r="O240" i="6" s="1"/>
  <c r="H241" i="6"/>
  <c r="O237" i="6" s="1"/>
  <c r="M239" i="6" s="1"/>
  <c r="M242" i="6" s="1"/>
  <c r="G15" i="14"/>
  <c r="H241" i="5"/>
  <c r="O237" i="5" s="1"/>
  <c r="M239" i="5" s="1"/>
  <c r="F15" i="14"/>
  <c r="F16" i="14"/>
  <c r="H245" i="5"/>
  <c r="O240" i="5" s="1"/>
  <c r="E16" i="14"/>
  <c r="O240" i="4"/>
  <c r="H241" i="4"/>
  <c r="O237" i="4" s="1"/>
  <c r="M239" i="4" s="1"/>
  <c r="M242" i="4" s="1"/>
  <c r="E15" i="14"/>
  <c r="H241" i="3"/>
  <c r="O237" i="3" s="1"/>
  <c r="M239" i="3" s="1"/>
  <c r="D15" i="14"/>
  <c r="O240" i="3"/>
  <c r="D16" i="14"/>
  <c r="N212" i="12"/>
  <c r="N214" i="12" s="1"/>
  <c r="N215" i="12" s="1"/>
  <c r="B207" i="12"/>
  <c r="D167" i="12"/>
  <c r="M212" i="12"/>
  <c r="M213" i="12" s="1"/>
  <c r="O212" i="12"/>
  <c r="I212" i="12"/>
  <c r="I213" i="12" s="1"/>
  <c r="H212" i="12"/>
  <c r="H214" i="12" s="1"/>
  <c r="H215" i="12" s="1"/>
  <c r="L212" i="12"/>
  <c r="L213" i="12" s="1"/>
  <c r="J212" i="12"/>
  <c r="J214" i="12" s="1"/>
  <c r="J215" i="12" s="1"/>
  <c r="D195" i="12"/>
  <c r="G212" i="12"/>
  <c r="G214" i="12" s="1"/>
  <c r="G215" i="12" s="1"/>
  <c r="D192" i="12"/>
  <c r="K212" i="12"/>
  <c r="K213" i="12" s="1"/>
  <c r="D197" i="12"/>
  <c r="D194" i="12"/>
  <c r="D196" i="12"/>
  <c r="D199" i="12"/>
  <c r="D198" i="12"/>
  <c r="D193" i="12"/>
  <c r="B207" i="11"/>
  <c r="D200" i="11"/>
  <c r="B206" i="11"/>
  <c r="D167" i="10"/>
  <c r="D199" i="10"/>
  <c r="D198" i="10"/>
  <c r="D202" i="10"/>
  <c r="D194" i="10"/>
  <c r="D197" i="10"/>
  <c r="D192" i="10"/>
  <c r="D195" i="10"/>
  <c r="D193" i="10"/>
  <c r="B207" i="10"/>
  <c r="D167" i="9"/>
  <c r="B206" i="9"/>
  <c r="D195" i="8"/>
  <c r="G164" i="8"/>
  <c r="G162" i="8"/>
  <c r="G159" i="8"/>
  <c r="G163" i="8"/>
  <c r="G166" i="8"/>
  <c r="G157" i="8"/>
  <c r="G161" i="8"/>
  <c r="G165" i="8"/>
  <c r="D194" i="8"/>
  <c r="D202" i="8"/>
  <c r="D196" i="8"/>
  <c r="D167" i="8"/>
  <c r="D197" i="8"/>
  <c r="D193" i="8"/>
  <c r="D198" i="8"/>
  <c r="D199" i="8"/>
  <c r="B207" i="8"/>
  <c r="D167" i="7"/>
  <c r="M212" i="7"/>
  <c r="D200" i="7"/>
  <c r="H212" i="7"/>
  <c r="H213" i="7" s="1"/>
  <c r="J212" i="7"/>
  <c r="J214" i="7" s="1"/>
  <c r="J215" i="7" s="1"/>
  <c r="N212" i="7"/>
  <c r="N214" i="7" s="1"/>
  <c r="N215" i="7" s="1"/>
  <c r="G212" i="7"/>
  <c r="G214" i="7" s="1"/>
  <c r="G215" i="7" s="1"/>
  <c r="L212" i="7"/>
  <c r="L213" i="7" s="1"/>
  <c r="I212" i="7"/>
  <c r="I213" i="7" s="1"/>
  <c r="K212" i="7"/>
  <c r="K213" i="7" s="1"/>
  <c r="O212" i="7"/>
  <c r="O214" i="7" s="1"/>
  <c r="O215" i="7" s="1"/>
  <c r="B206" i="7"/>
  <c r="D167" i="6"/>
  <c r="D197" i="6"/>
  <c r="D194" i="6"/>
  <c r="B207" i="6"/>
  <c r="D195" i="6"/>
  <c r="D193" i="6"/>
  <c r="D202" i="6"/>
  <c r="D192" i="6"/>
  <c r="D196" i="6"/>
  <c r="D199" i="6"/>
  <c r="H212" i="5"/>
  <c r="D198" i="5"/>
  <c r="D195" i="5"/>
  <c r="D199" i="5"/>
  <c r="D196" i="5"/>
  <c r="D197" i="5"/>
  <c r="D194" i="5"/>
  <c r="D200" i="5" s="1"/>
  <c r="D202" i="5"/>
  <c r="D193" i="5"/>
  <c r="G167" i="5"/>
  <c r="G212" i="5"/>
  <c r="G213" i="5" s="1"/>
  <c r="O212" i="5"/>
  <c r="O213" i="5" s="1"/>
  <c r="J212" i="5"/>
  <c r="K212" i="5"/>
  <c r="K213" i="5" s="1"/>
  <c r="I212" i="5"/>
  <c r="I214" i="5" s="1"/>
  <c r="I215" i="5" s="1"/>
  <c r="L212" i="5"/>
  <c r="L213" i="5" s="1"/>
  <c r="N212" i="5"/>
  <c r="N213" i="5" s="1"/>
  <c r="M212" i="5"/>
  <c r="M214" i="5" s="1"/>
  <c r="M215" i="5" s="1"/>
  <c r="D197" i="4"/>
  <c r="D196" i="4"/>
  <c r="D193" i="4"/>
  <c r="D199" i="4"/>
  <c r="D195" i="4"/>
  <c r="D202" i="4"/>
  <c r="D194" i="4"/>
  <c r="D192" i="4"/>
  <c r="D200" i="4" s="1"/>
  <c r="D197" i="3"/>
  <c r="D196" i="3"/>
  <c r="D192" i="3"/>
  <c r="B207" i="3"/>
  <c r="D199" i="3"/>
  <c r="D202" i="3"/>
  <c r="D195" i="3"/>
  <c r="D194" i="3"/>
  <c r="D193" i="3"/>
  <c r="B206" i="12"/>
  <c r="B206" i="13"/>
  <c r="G162" i="13"/>
  <c r="G157" i="13"/>
  <c r="G165" i="13"/>
  <c r="D167" i="13"/>
  <c r="G158" i="13"/>
  <c r="G166" i="13"/>
  <c r="G163" i="13"/>
  <c r="G159" i="13"/>
  <c r="G164" i="13"/>
  <c r="G161" i="13"/>
  <c r="D200" i="13"/>
  <c r="H212" i="13"/>
  <c r="O212" i="13"/>
  <c r="G212" i="13"/>
  <c r="M212" i="13"/>
  <c r="N212" i="13"/>
  <c r="K212" i="13"/>
  <c r="J212" i="13"/>
  <c r="L212" i="13"/>
  <c r="I212" i="13"/>
  <c r="N213" i="12"/>
  <c r="O214" i="12"/>
  <c r="O215" i="12" s="1"/>
  <c r="O213" i="12"/>
  <c r="K214" i="12"/>
  <c r="K215" i="12" s="1"/>
  <c r="I214" i="12"/>
  <c r="I215" i="12" s="1"/>
  <c r="G162" i="12"/>
  <c r="G165" i="12"/>
  <c r="G157" i="12"/>
  <c r="G160" i="12"/>
  <c r="G163" i="12"/>
  <c r="G161" i="12"/>
  <c r="G164" i="12"/>
  <c r="G166" i="12"/>
  <c r="G159" i="12"/>
  <c r="G158" i="12"/>
  <c r="G213" i="12"/>
  <c r="H212" i="11"/>
  <c r="M212" i="11"/>
  <c r="O212" i="11"/>
  <c r="G212" i="11"/>
  <c r="N212" i="11"/>
  <c r="K212" i="11"/>
  <c r="J212" i="11"/>
  <c r="I212" i="11"/>
  <c r="L212" i="11"/>
  <c r="J216" i="11"/>
  <c r="G167" i="11"/>
  <c r="H212" i="10"/>
  <c r="M212" i="10"/>
  <c r="O212" i="10"/>
  <c r="G212" i="10"/>
  <c r="N212" i="10"/>
  <c r="K212" i="10"/>
  <c r="J212" i="10"/>
  <c r="L212" i="10"/>
  <c r="I212" i="10"/>
  <c r="G167" i="10"/>
  <c r="G167" i="9"/>
  <c r="D200" i="9"/>
  <c r="H212" i="9"/>
  <c r="K212" i="9"/>
  <c r="O212" i="9"/>
  <c r="G212" i="9"/>
  <c r="M212" i="9"/>
  <c r="N212" i="9"/>
  <c r="L212" i="9"/>
  <c r="I212" i="9"/>
  <c r="J212" i="9"/>
  <c r="O212" i="8"/>
  <c r="G212" i="8"/>
  <c r="N212" i="8"/>
  <c r="M212" i="8"/>
  <c r="I212" i="8"/>
  <c r="H212" i="8"/>
  <c r="L212" i="8"/>
  <c r="K212" i="8"/>
  <c r="J212" i="8"/>
  <c r="G167" i="7"/>
  <c r="M213" i="7"/>
  <c r="M214" i="7"/>
  <c r="M215" i="7" s="1"/>
  <c r="G162" i="6"/>
  <c r="G165" i="6"/>
  <c r="G157" i="6"/>
  <c r="G160" i="6"/>
  <c r="G163" i="6"/>
  <c r="G161" i="6"/>
  <c r="G164" i="6"/>
  <c r="G166" i="6"/>
  <c r="G159" i="6"/>
  <c r="G158" i="6"/>
  <c r="H212" i="6"/>
  <c r="M212" i="6"/>
  <c r="O212" i="6"/>
  <c r="G212" i="6"/>
  <c r="N212" i="6"/>
  <c r="K212" i="6"/>
  <c r="J212" i="6"/>
  <c r="L212" i="6"/>
  <c r="I212" i="6"/>
  <c r="J216" i="6"/>
  <c r="O214" i="5"/>
  <c r="O215" i="5" s="1"/>
  <c r="J214" i="5"/>
  <c r="J215" i="5" s="1"/>
  <c r="J213" i="5"/>
  <c r="H214" i="5"/>
  <c r="H215" i="5" s="1"/>
  <c r="H213" i="5"/>
  <c r="H212" i="4"/>
  <c r="O212" i="4"/>
  <c r="G212" i="4"/>
  <c r="M212" i="4"/>
  <c r="K212" i="4"/>
  <c r="N212" i="4"/>
  <c r="I212" i="4"/>
  <c r="L212" i="4"/>
  <c r="J212" i="4"/>
  <c r="G167" i="4"/>
  <c r="J216" i="4"/>
  <c r="D167" i="3"/>
  <c r="G167" i="3"/>
  <c r="O212" i="3"/>
  <c r="G212" i="3"/>
  <c r="J212" i="3"/>
  <c r="N212" i="3"/>
  <c r="K212" i="3"/>
  <c r="M212" i="3"/>
  <c r="I212" i="3"/>
  <c r="L212" i="3"/>
  <c r="H212" i="3"/>
  <c r="J216" i="3"/>
  <c r="C196" i="1"/>
  <c r="C197" i="1"/>
  <c r="M242" i="8" l="1"/>
  <c r="M242" i="11"/>
  <c r="M242" i="9"/>
  <c r="M242" i="5"/>
  <c r="M242" i="3"/>
  <c r="M214" i="12"/>
  <c r="M215" i="12" s="1"/>
  <c r="D200" i="12"/>
  <c r="H213" i="12"/>
  <c r="J213" i="12"/>
  <c r="L214" i="12"/>
  <c r="L215" i="12" s="1"/>
  <c r="D200" i="10"/>
  <c r="B206" i="10"/>
  <c r="G167" i="8"/>
  <c r="D200" i="8"/>
  <c r="B206" i="8"/>
  <c r="G213" i="7"/>
  <c r="H214" i="7"/>
  <c r="H215" i="7" s="1"/>
  <c r="N213" i="7"/>
  <c r="J213" i="7"/>
  <c r="O213" i="7"/>
  <c r="K214" i="7"/>
  <c r="K215" i="7" s="1"/>
  <c r="I214" i="7"/>
  <c r="I215" i="7" s="1"/>
  <c r="L214" i="7"/>
  <c r="L215" i="7" s="1"/>
  <c r="D200" i="6"/>
  <c r="B206" i="6"/>
  <c r="K214" i="5"/>
  <c r="K215" i="5" s="1"/>
  <c r="L214" i="5"/>
  <c r="L215" i="5" s="1"/>
  <c r="B206" i="5"/>
  <c r="N214" i="5"/>
  <c r="N215" i="5" s="1"/>
  <c r="G214" i="5"/>
  <c r="G215" i="5" s="1"/>
  <c r="I213" i="5"/>
  <c r="M213" i="5"/>
  <c r="B206" i="4"/>
  <c r="D200" i="3"/>
  <c r="B206" i="3"/>
  <c r="G167" i="13"/>
  <c r="N213" i="13"/>
  <c r="N214" i="13"/>
  <c r="N215" i="13" s="1"/>
  <c r="J214" i="13"/>
  <c r="J215" i="13" s="1"/>
  <c r="J213" i="13"/>
  <c r="G214" i="13"/>
  <c r="G215" i="13" s="1"/>
  <c r="G213" i="13"/>
  <c r="O214" i="13"/>
  <c r="O215" i="13" s="1"/>
  <c r="O213" i="13"/>
  <c r="M213" i="13"/>
  <c r="M214" i="13"/>
  <c r="M215" i="13" s="1"/>
  <c r="I214" i="13"/>
  <c r="I215" i="13" s="1"/>
  <c r="I213" i="13"/>
  <c r="H214" i="13"/>
  <c r="H215" i="13" s="1"/>
  <c r="H213" i="13"/>
  <c r="K213" i="13"/>
  <c r="K214" i="13"/>
  <c r="K215" i="13" s="1"/>
  <c r="L213" i="13"/>
  <c r="L214" i="13"/>
  <c r="L215" i="13" s="1"/>
  <c r="G167" i="12"/>
  <c r="J214" i="11"/>
  <c r="J215" i="11" s="1"/>
  <c r="J213" i="11"/>
  <c r="K213" i="11"/>
  <c r="K214" i="11"/>
  <c r="K215" i="11" s="1"/>
  <c r="I214" i="11"/>
  <c r="I215" i="11" s="1"/>
  <c r="I213" i="11"/>
  <c r="N213" i="11"/>
  <c r="N214" i="11"/>
  <c r="N215" i="11" s="1"/>
  <c r="O214" i="11"/>
  <c r="O215" i="11" s="1"/>
  <c r="O213" i="11"/>
  <c r="G214" i="11"/>
  <c r="G215" i="11" s="1"/>
  <c r="G213" i="11"/>
  <c r="M213" i="11"/>
  <c r="M214" i="11"/>
  <c r="M215" i="11" s="1"/>
  <c r="L213" i="11"/>
  <c r="L214" i="11"/>
  <c r="L215" i="11" s="1"/>
  <c r="H214" i="11"/>
  <c r="H215" i="11" s="1"/>
  <c r="H213" i="11"/>
  <c r="J214" i="10"/>
  <c r="J215" i="10" s="1"/>
  <c r="J213" i="10"/>
  <c r="K213" i="10"/>
  <c r="K214" i="10"/>
  <c r="K215" i="10" s="1"/>
  <c r="G214" i="10"/>
  <c r="G215" i="10" s="1"/>
  <c r="G213" i="10"/>
  <c r="O214" i="10"/>
  <c r="O215" i="10" s="1"/>
  <c r="O213" i="10"/>
  <c r="M213" i="10"/>
  <c r="M214" i="10"/>
  <c r="M215" i="10" s="1"/>
  <c r="L213" i="10"/>
  <c r="L214" i="10"/>
  <c r="L215" i="10" s="1"/>
  <c r="N213" i="10"/>
  <c r="N214" i="10"/>
  <c r="N215" i="10" s="1"/>
  <c r="I214" i="10"/>
  <c r="I215" i="10" s="1"/>
  <c r="I213" i="10"/>
  <c r="H214" i="10"/>
  <c r="H215" i="10" s="1"/>
  <c r="H213" i="10"/>
  <c r="G214" i="9"/>
  <c r="G215" i="9" s="1"/>
  <c r="G213" i="9"/>
  <c r="O214" i="9"/>
  <c r="O215" i="9" s="1"/>
  <c r="O213" i="9"/>
  <c r="M213" i="9"/>
  <c r="M214" i="9"/>
  <c r="M215" i="9" s="1"/>
  <c r="K213" i="9"/>
  <c r="K214" i="9"/>
  <c r="K215" i="9" s="1"/>
  <c r="J214" i="9"/>
  <c r="J215" i="9" s="1"/>
  <c r="J213" i="9"/>
  <c r="H213" i="9"/>
  <c r="H214" i="9"/>
  <c r="H215" i="9" s="1"/>
  <c r="N213" i="9"/>
  <c r="N214" i="9"/>
  <c r="N215" i="9" s="1"/>
  <c r="I214" i="9"/>
  <c r="I215" i="9" s="1"/>
  <c r="I213" i="9"/>
  <c r="L213" i="9"/>
  <c r="L214" i="9"/>
  <c r="L215" i="9" s="1"/>
  <c r="I214" i="8"/>
  <c r="I215" i="8" s="1"/>
  <c r="I213" i="8"/>
  <c r="H214" i="8"/>
  <c r="H215" i="8" s="1"/>
  <c r="H213" i="8"/>
  <c r="M213" i="8"/>
  <c r="M214" i="8"/>
  <c r="M215" i="8" s="1"/>
  <c r="J213" i="8"/>
  <c r="J214" i="8"/>
  <c r="J215" i="8" s="1"/>
  <c r="O214" i="8"/>
  <c r="O215" i="8" s="1"/>
  <c r="O213" i="8"/>
  <c r="G214" i="8"/>
  <c r="G215" i="8" s="1"/>
  <c r="G213" i="8"/>
  <c r="K213" i="8"/>
  <c r="K214" i="8"/>
  <c r="K215" i="8" s="1"/>
  <c r="N213" i="8"/>
  <c r="N214" i="8"/>
  <c r="N215" i="8" s="1"/>
  <c r="L213" i="8"/>
  <c r="L214" i="8"/>
  <c r="L215" i="8" s="1"/>
  <c r="K213" i="6"/>
  <c r="K214" i="6"/>
  <c r="K215" i="6" s="1"/>
  <c r="O214" i="6"/>
  <c r="O215" i="6" s="1"/>
  <c r="O213" i="6"/>
  <c r="I214" i="6"/>
  <c r="I215" i="6" s="1"/>
  <c r="I213" i="6"/>
  <c r="H214" i="6"/>
  <c r="H215" i="6" s="1"/>
  <c r="H213" i="6"/>
  <c r="G167" i="6"/>
  <c r="N213" i="6"/>
  <c r="N214" i="6"/>
  <c r="N215" i="6" s="1"/>
  <c r="G214" i="6"/>
  <c r="G215" i="6" s="1"/>
  <c r="G213" i="6"/>
  <c r="M213" i="6"/>
  <c r="M214" i="6"/>
  <c r="M215" i="6" s="1"/>
  <c r="L213" i="6"/>
  <c r="L214" i="6"/>
  <c r="L215" i="6" s="1"/>
  <c r="J214" i="6"/>
  <c r="J215" i="6" s="1"/>
  <c r="J213" i="6"/>
  <c r="N213" i="4"/>
  <c r="N214" i="4"/>
  <c r="N215" i="4" s="1"/>
  <c r="K213" i="4"/>
  <c r="K214" i="4"/>
  <c r="K215" i="4" s="1"/>
  <c r="G214" i="4"/>
  <c r="G215" i="4" s="1"/>
  <c r="G213" i="4"/>
  <c r="I214" i="4"/>
  <c r="I215" i="4" s="1"/>
  <c r="I213" i="4"/>
  <c r="M213" i="4"/>
  <c r="M214" i="4"/>
  <c r="M215" i="4" s="1"/>
  <c r="O214" i="4"/>
  <c r="O215" i="4" s="1"/>
  <c r="O213" i="4"/>
  <c r="L213" i="4"/>
  <c r="L214" i="4"/>
  <c r="L215" i="4" s="1"/>
  <c r="J214" i="4"/>
  <c r="J215" i="4" s="1"/>
  <c r="J213" i="4"/>
  <c r="H213" i="4"/>
  <c r="H214" i="4"/>
  <c r="H215" i="4" s="1"/>
  <c r="N213" i="3"/>
  <c r="N214" i="3"/>
  <c r="N215" i="3" s="1"/>
  <c r="K213" i="3"/>
  <c r="K214" i="3"/>
  <c r="K215" i="3" s="1"/>
  <c r="O213" i="3"/>
  <c r="O214" i="3"/>
  <c r="O215" i="3" s="1"/>
  <c r="M214" i="3"/>
  <c r="M215" i="3" s="1"/>
  <c r="M213" i="3"/>
  <c r="G213" i="3"/>
  <c r="G214" i="3"/>
  <c r="G215" i="3" s="1"/>
  <c r="L213" i="3"/>
  <c r="L214" i="3"/>
  <c r="L215" i="3" s="1"/>
  <c r="J213" i="3"/>
  <c r="J214" i="3"/>
  <c r="J215" i="3" s="1"/>
  <c r="H214" i="3"/>
  <c r="H215" i="3" s="1"/>
  <c r="H213" i="3"/>
  <c r="I214" i="3"/>
  <c r="I215" i="3" s="1"/>
  <c r="I213" i="3"/>
  <c r="B166" i="1"/>
  <c r="C199" i="1"/>
  <c r="C198" i="1"/>
  <c r="C195" i="1"/>
  <c r="C194" i="1"/>
  <c r="B199" i="1"/>
  <c r="B198" i="1"/>
  <c r="B197" i="1"/>
  <c r="B196" i="1"/>
  <c r="B195" i="1"/>
  <c r="B194" i="1"/>
  <c r="B165" i="1"/>
  <c r="B164" i="1"/>
  <c r="B163" i="1"/>
  <c r="B162" i="1"/>
  <c r="B161" i="1"/>
  <c r="B160" i="1"/>
  <c r="B159" i="1"/>
  <c r="B158" i="1"/>
  <c r="B157" i="1"/>
  <c r="L124" i="1" l="1"/>
  <c r="M124" i="1"/>
  <c r="M132" i="1" s="1"/>
  <c r="N124" i="1"/>
  <c r="M133" i="1"/>
  <c r="L127" i="1"/>
  <c r="M127" i="1"/>
  <c r="M134" i="1" s="1"/>
  <c r="N127" i="1"/>
  <c r="L128" i="1"/>
  <c r="M128" i="1"/>
  <c r="N128" i="1"/>
  <c r="L129" i="1"/>
  <c r="M129" i="1"/>
  <c r="N129" i="1"/>
  <c r="L130" i="1"/>
  <c r="C164" i="1" s="1"/>
  <c r="M130" i="1"/>
  <c r="M137" i="1" s="1"/>
  <c r="N130" i="1"/>
  <c r="O125" i="1"/>
  <c r="K134" i="1"/>
  <c r="K127" i="1"/>
  <c r="K128" i="1"/>
  <c r="K129" i="1"/>
  <c r="O129" i="1" s="1"/>
  <c r="K130" i="1"/>
  <c r="C163" i="1" s="1"/>
  <c r="K124" i="1"/>
  <c r="D124" i="1"/>
  <c r="E124" i="1"/>
  <c r="F124" i="1"/>
  <c r="G124" i="1"/>
  <c r="H124" i="1"/>
  <c r="H134" i="1"/>
  <c r="D127" i="1"/>
  <c r="E127" i="1"/>
  <c r="F127" i="1"/>
  <c r="G127" i="1"/>
  <c r="H127" i="1"/>
  <c r="D128" i="1"/>
  <c r="E128" i="1"/>
  <c r="F128" i="1"/>
  <c r="F141" i="1" s="1"/>
  <c r="G128" i="1"/>
  <c r="H128" i="1"/>
  <c r="D129" i="1"/>
  <c r="E129" i="1"/>
  <c r="F129" i="1"/>
  <c r="G129" i="1"/>
  <c r="H129" i="1"/>
  <c r="D130" i="1"/>
  <c r="C158" i="1" s="1"/>
  <c r="E130" i="1"/>
  <c r="F130" i="1"/>
  <c r="C160" i="1" s="1"/>
  <c r="G130" i="1"/>
  <c r="C161" i="1" s="1"/>
  <c r="H130" i="1"/>
  <c r="C127" i="1"/>
  <c r="C128" i="1"/>
  <c r="C129" i="1"/>
  <c r="C130" i="1"/>
  <c r="C124" i="1"/>
  <c r="K147" i="1"/>
  <c r="L117" i="1"/>
  <c r="K117" i="1"/>
  <c r="N111" i="1"/>
  <c r="N112" i="1" s="1"/>
  <c r="M111" i="1"/>
  <c r="M112" i="1" s="1"/>
  <c r="L111" i="1"/>
  <c r="L112" i="1" s="1"/>
  <c r="L110" i="1" s="1"/>
  <c r="K111" i="1"/>
  <c r="K112" i="1" s="1"/>
  <c r="H111" i="1"/>
  <c r="H112" i="1" s="1"/>
  <c r="H110" i="1" s="1"/>
  <c r="G111" i="1"/>
  <c r="G112" i="1" s="1"/>
  <c r="G110" i="1" s="1"/>
  <c r="F111" i="1"/>
  <c r="F112" i="1" s="1"/>
  <c r="F110" i="1" s="1"/>
  <c r="E111" i="1"/>
  <c r="E112" i="1" s="1"/>
  <c r="E110" i="1" s="1"/>
  <c r="D111" i="1"/>
  <c r="D112" i="1" s="1"/>
  <c r="D110" i="1" s="1"/>
  <c r="C111" i="1"/>
  <c r="C112" i="1" s="1"/>
  <c r="C110" i="1" s="1"/>
  <c r="N110" i="1"/>
  <c r="M110" i="1"/>
  <c r="K110" i="1"/>
  <c r="N109" i="1"/>
  <c r="M109" i="1"/>
  <c r="L109" i="1"/>
  <c r="K109" i="1"/>
  <c r="H109" i="1"/>
  <c r="G109" i="1"/>
  <c r="F109" i="1"/>
  <c r="E109" i="1"/>
  <c r="D109" i="1"/>
  <c r="C109" i="1"/>
  <c r="N108" i="1"/>
  <c r="M108" i="1"/>
  <c r="L108" i="1"/>
  <c r="K108" i="1"/>
  <c r="H108" i="1"/>
  <c r="G108" i="1"/>
  <c r="F108" i="1"/>
  <c r="E108" i="1"/>
  <c r="D108" i="1"/>
  <c r="C108" i="1"/>
  <c r="N107" i="1"/>
  <c r="M107" i="1"/>
  <c r="L107" i="1"/>
  <c r="K107" i="1"/>
  <c r="H107" i="1"/>
  <c r="G107" i="1"/>
  <c r="F107" i="1"/>
  <c r="E107" i="1"/>
  <c r="D107" i="1"/>
  <c r="C107" i="1"/>
  <c r="N106" i="1"/>
  <c r="M106" i="1"/>
  <c r="L106" i="1"/>
  <c r="K106" i="1"/>
  <c r="H106" i="1"/>
  <c r="G106" i="1"/>
  <c r="F106" i="1"/>
  <c r="E106" i="1"/>
  <c r="D106" i="1"/>
  <c r="C106" i="1"/>
  <c r="N105" i="1"/>
  <c r="M105" i="1"/>
  <c r="L105" i="1"/>
  <c r="K105" i="1"/>
  <c r="H105" i="1"/>
  <c r="G105" i="1"/>
  <c r="F105" i="1"/>
  <c r="E105" i="1"/>
  <c r="D105" i="1"/>
  <c r="C105" i="1"/>
  <c r="N104" i="1"/>
  <c r="M104" i="1"/>
  <c r="L104" i="1"/>
  <c r="K104" i="1"/>
  <c r="H104" i="1"/>
  <c r="G104" i="1"/>
  <c r="F104" i="1"/>
  <c r="E104" i="1"/>
  <c r="D104" i="1"/>
  <c r="C104" i="1"/>
  <c r="N103" i="1"/>
  <c r="M103" i="1"/>
  <c r="L103" i="1"/>
  <c r="K103" i="1"/>
  <c r="H103" i="1"/>
  <c r="G103" i="1"/>
  <c r="F103" i="1"/>
  <c r="E103" i="1"/>
  <c r="D103" i="1"/>
  <c r="C103" i="1"/>
  <c r="N102" i="1"/>
  <c r="M102" i="1"/>
  <c r="L102" i="1"/>
  <c r="K102" i="1"/>
  <c r="H102" i="1"/>
  <c r="G102" i="1"/>
  <c r="F102" i="1"/>
  <c r="E102" i="1"/>
  <c r="D102" i="1"/>
  <c r="C102" i="1"/>
  <c r="O100" i="1"/>
  <c r="I100" i="1"/>
  <c r="O99" i="1"/>
  <c r="I99" i="1"/>
  <c r="O98" i="1"/>
  <c r="I98" i="1"/>
  <c r="O97" i="1"/>
  <c r="I97" i="1"/>
  <c r="O96" i="1"/>
  <c r="O107" i="1" s="1"/>
  <c r="I96" i="1"/>
  <c r="O95" i="1"/>
  <c r="I95" i="1"/>
  <c r="O94" i="1"/>
  <c r="I94" i="1"/>
  <c r="L88" i="1"/>
  <c r="K88" i="1"/>
  <c r="N82" i="1"/>
  <c r="N83" i="1" s="1"/>
  <c r="N81" i="1" s="1"/>
  <c r="M82" i="1"/>
  <c r="M83" i="1" s="1"/>
  <c r="L82" i="1"/>
  <c r="L83" i="1" s="1"/>
  <c r="L81" i="1" s="1"/>
  <c r="K82" i="1"/>
  <c r="K83" i="1" s="1"/>
  <c r="H82" i="1"/>
  <c r="H83" i="1" s="1"/>
  <c r="H81" i="1" s="1"/>
  <c r="G82" i="1"/>
  <c r="G83" i="1" s="1"/>
  <c r="G81" i="1" s="1"/>
  <c r="F82" i="1"/>
  <c r="F83" i="1" s="1"/>
  <c r="F81" i="1" s="1"/>
  <c r="E82" i="1"/>
  <c r="E83" i="1" s="1"/>
  <c r="E81" i="1" s="1"/>
  <c r="D82" i="1"/>
  <c r="D83" i="1" s="1"/>
  <c r="D81" i="1" s="1"/>
  <c r="C82" i="1"/>
  <c r="C83" i="1" s="1"/>
  <c r="C81" i="1" s="1"/>
  <c r="M81" i="1"/>
  <c r="K81" i="1"/>
  <c r="N80" i="1"/>
  <c r="M80" i="1"/>
  <c r="L80" i="1"/>
  <c r="K80" i="1"/>
  <c r="H80" i="1"/>
  <c r="G80" i="1"/>
  <c r="F80" i="1"/>
  <c r="E80" i="1"/>
  <c r="D80" i="1"/>
  <c r="C80" i="1"/>
  <c r="N79" i="1"/>
  <c r="M79" i="1"/>
  <c r="L79" i="1"/>
  <c r="K79" i="1"/>
  <c r="H79" i="1"/>
  <c r="G79" i="1"/>
  <c r="F79" i="1"/>
  <c r="E79" i="1"/>
  <c r="D79" i="1"/>
  <c r="C79" i="1"/>
  <c r="N78" i="1"/>
  <c r="M78" i="1"/>
  <c r="L78" i="1"/>
  <c r="K78" i="1"/>
  <c r="H78" i="1"/>
  <c r="G78" i="1"/>
  <c r="F78" i="1"/>
  <c r="E78" i="1"/>
  <c r="D78" i="1"/>
  <c r="C78" i="1"/>
  <c r="N77" i="1"/>
  <c r="M77" i="1"/>
  <c r="L77" i="1"/>
  <c r="K77" i="1"/>
  <c r="H77" i="1"/>
  <c r="G77" i="1"/>
  <c r="F77" i="1"/>
  <c r="E77" i="1"/>
  <c r="D77" i="1"/>
  <c r="C77" i="1"/>
  <c r="N76" i="1"/>
  <c r="M76" i="1"/>
  <c r="L76" i="1"/>
  <c r="K76" i="1"/>
  <c r="H76" i="1"/>
  <c r="G76" i="1"/>
  <c r="F76" i="1"/>
  <c r="E76" i="1"/>
  <c r="D76" i="1"/>
  <c r="C76" i="1"/>
  <c r="N75" i="1"/>
  <c r="M75" i="1"/>
  <c r="L75" i="1"/>
  <c r="K75" i="1"/>
  <c r="H75" i="1"/>
  <c r="G75" i="1"/>
  <c r="F75" i="1"/>
  <c r="E75" i="1"/>
  <c r="D75" i="1"/>
  <c r="C75" i="1"/>
  <c r="N74" i="1"/>
  <c r="M74" i="1"/>
  <c r="L74" i="1"/>
  <c r="K74" i="1"/>
  <c r="H74" i="1"/>
  <c r="G74" i="1"/>
  <c r="F74" i="1"/>
  <c r="E74" i="1"/>
  <c r="D74" i="1"/>
  <c r="C74" i="1"/>
  <c r="N73" i="1"/>
  <c r="M73" i="1"/>
  <c r="L73" i="1"/>
  <c r="K73" i="1"/>
  <c r="H73" i="1"/>
  <c r="G73" i="1"/>
  <c r="F73" i="1"/>
  <c r="E73" i="1"/>
  <c r="D73" i="1"/>
  <c r="C73" i="1"/>
  <c r="O71" i="1"/>
  <c r="I71" i="1"/>
  <c r="O70" i="1"/>
  <c r="I70" i="1"/>
  <c r="O69" i="1"/>
  <c r="I69" i="1"/>
  <c r="O68" i="1"/>
  <c r="I68" i="1"/>
  <c r="O67" i="1"/>
  <c r="I67" i="1"/>
  <c r="I78" i="1" s="1"/>
  <c r="O66" i="1"/>
  <c r="I66" i="1"/>
  <c r="I77" i="1" s="1"/>
  <c r="O65" i="1"/>
  <c r="I65" i="1"/>
  <c r="L59" i="1"/>
  <c r="K59" i="1"/>
  <c r="N53" i="1"/>
  <c r="N54" i="1" s="1"/>
  <c r="M53" i="1"/>
  <c r="M54" i="1" s="1"/>
  <c r="L53" i="1"/>
  <c r="L54" i="1" s="1"/>
  <c r="L52" i="1" s="1"/>
  <c r="K53" i="1"/>
  <c r="K54" i="1" s="1"/>
  <c r="H53" i="1"/>
  <c r="H54" i="1" s="1"/>
  <c r="H52" i="1" s="1"/>
  <c r="G53" i="1"/>
  <c r="G54" i="1" s="1"/>
  <c r="G52" i="1" s="1"/>
  <c r="F53" i="1"/>
  <c r="F54" i="1" s="1"/>
  <c r="F52" i="1" s="1"/>
  <c r="E53" i="1"/>
  <c r="E54" i="1" s="1"/>
  <c r="E52" i="1" s="1"/>
  <c r="D53" i="1"/>
  <c r="D54" i="1" s="1"/>
  <c r="D52" i="1" s="1"/>
  <c r="C53" i="1"/>
  <c r="C54" i="1" s="1"/>
  <c r="C52" i="1" s="1"/>
  <c r="N52" i="1"/>
  <c r="M52" i="1"/>
  <c r="K52" i="1"/>
  <c r="N51" i="1"/>
  <c r="M51" i="1"/>
  <c r="L51" i="1"/>
  <c r="K51" i="1"/>
  <c r="H51" i="1"/>
  <c r="G51" i="1"/>
  <c r="F51" i="1"/>
  <c r="E51" i="1"/>
  <c r="D51" i="1"/>
  <c r="C51" i="1"/>
  <c r="N50" i="1"/>
  <c r="M50" i="1"/>
  <c r="L50" i="1"/>
  <c r="K50" i="1"/>
  <c r="H50" i="1"/>
  <c r="G50" i="1"/>
  <c r="F50" i="1"/>
  <c r="E50" i="1"/>
  <c r="D50" i="1"/>
  <c r="C50" i="1"/>
  <c r="N49" i="1"/>
  <c r="M49" i="1"/>
  <c r="L49" i="1"/>
  <c r="K49" i="1"/>
  <c r="H49" i="1"/>
  <c r="G49" i="1"/>
  <c r="F49" i="1"/>
  <c r="E49" i="1"/>
  <c r="D49" i="1"/>
  <c r="C49" i="1"/>
  <c r="N48" i="1"/>
  <c r="M48" i="1"/>
  <c r="L48" i="1"/>
  <c r="K48" i="1"/>
  <c r="H48" i="1"/>
  <c r="G48" i="1"/>
  <c r="F48" i="1"/>
  <c r="E48" i="1"/>
  <c r="D48" i="1"/>
  <c r="C48" i="1"/>
  <c r="N47" i="1"/>
  <c r="M47" i="1"/>
  <c r="L47" i="1"/>
  <c r="K47" i="1"/>
  <c r="H47" i="1"/>
  <c r="G47" i="1"/>
  <c r="F47" i="1"/>
  <c r="E47" i="1"/>
  <c r="D47" i="1"/>
  <c r="C47" i="1"/>
  <c r="N46" i="1"/>
  <c r="M46" i="1"/>
  <c r="L46" i="1"/>
  <c r="K46" i="1"/>
  <c r="H46" i="1"/>
  <c r="G46" i="1"/>
  <c r="F46" i="1"/>
  <c r="E46" i="1"/>
  <c r="D46" i="1"/>
  <c r="C46" i="1"/>
  <c r="N45" i="1"/>
  <c r="M45" i="1"/>
  <c r="L45" i="1"/>
  <c r="K45" i="1"/>
  <c r="H45" i="1"/>
  <c r="G45" i="1"/>
  <c r="F45" i="1"/>
  <c r="E45" i="1"/>
  <c r="D45" i="1"/>
  <c r="C45" i="1"/>
  <c r="N44" i="1"/>
  <c r="M44" i="1"/>
  <c r="L44" i="1"/>
  <c r="K44" i="1"/>
  <c r="H44" i="1"/>
  <c r="G44" i="1"/>
  <c r="F44" i="1"/>
  <c r="E44" i="1"/>
  <c r="D44" i="1"/>
  <c r="C44" i="1"/>
  <c r="O42" i="1"/>
  <c r="I42" i="1"/>
  <c r="O41" i="1"/>
  <c r="I41" i="1"/>
  <c r="O40" i="1"/>
  <c r="I40" i="1"/>
  <c r="O39" i="1"/>
  <c r="I39" i="1"/>
  <c r="O38" i="1"/>
  <c r="O49" i="1" s="1"/>
  <c r="I38" i="1"/>
  <c r="O37" i="1"/>
  <c r="I37" i="1"/>
  <c r="I45" i="1" s="1"/>
  <c r="O36" i="1"/>
  <c r="I36" i="1"/>
  <c r="O8" i="1"/>
  <c r="O9" i="1"/>
  <c r="O10" i="1"/>
  <c r="O11" i="1"/>
  <c r="O12" i="1"/>
  <c r="O13" i="1"/>
  <c r="O7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M23" i="1"/>
  <c r="N23" i="1"/>
  <c r="L24" i="1"/>
  <c r="L25" i="1" s="1"/>
  <c r="L23" i="1" s="1"/>
  <c r="M24" i="1"/>
  <c r="M25" i="1" s="1"/>
  <c r="N24" i="1"/>
  <c r="N25" i="1" s="1"/>
  <c r="K24" i="1"/>
  <c r="K25" i="1" s="1"/>
  <c r="K23" i="1" s="1"/>
  <c r="K22" i="1"/>
  <c r="K21" i="1"/>
  <c r="K20" i="1"/>
  <c r="K19" i="1"/>
  <c r="K18" i="1"/>
  <c r="K17" i="1"/>
  <c r="K16" i="1"/>
  <c r="K15" i="1"/>
  <c r="I8" i="1"/>
  <c r="I9" i="1"/>
  <c r="I10" i="1"/>
  <c r="I11" i="1"/>
  <c r="I12" i="1"/>
  <c r="I13" i="1"/>
  <c r="I7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4" i="1"/>
  <c r="D25" i="1" s="1"/>
  <c r="D23" i="1" s="1"/>
  <c r="E24" i="1"/>
  <c r="E25" i="1" s="1"/>
  <c r="E23" i="1" s="1"/>
  <c r="F24" i="1"/>
  <c r="F25" i="1" s="1"/>
  <c r="F23" i="1" s="1"/>
  <c r="G24" i="1"/>
  <c r="G25" i="1" s="1"/>
  <c r="G23" i="1" s="1"/>
  <c r="H24" i="1"/>
  <c r="H25" i="1" s="1"/>
  <c r="H23" i="1" s="1"/>
  <c r="C18" i="1"/>
  <c r="C17" i="1"/>
  <c r="C16" i="1"/>
  <c r="C15" i="1"/>
  <c r="C24" i="1"/>
  <c r="C25" i="1" s="1"/>
  <c r="C23" i="1" s="1"/>
  <c r="C22" i="1"/>
  <c r="C21" i="1"/>
  <c r="C20" i="1"/>
  <c r="C19" i="1"/>
  <c r="C126" i="1" l="1"/>
  <c r="N139" i="1"/>
  <c r="K132" i="1"/>
  <c r="G136" i="1"/>
  <c r="L139" i="1"/>
  <c r="N134" i="1"/>
  <c r="M139" i="1"/>
  <c r="K139" i="1"/>
  <c r="C141" i="1"/>
  <c r="C142" i="1" s="1"/>
  <c r="E157" i="1" s="1"/>
  <c r="F136" i="1"/>
  <c r="C139" i="1"/>
  <c r="E134" i="1"/>
  <c r="F142" i="1"/>
  <c r="E160" i="1" s="1"/>
  <c r="E139" i="1"/>
  <c r="G138" i="1"/>
  <c r="D134" i="1"/>
  <c r="F132" i="1"/>
  <c r="L138" i="1"/>
  <c r="H138" i="1"/>
  <c r="C162" i="1"/>
  <c r="C132" i="1"/>
  <c r="F134" i="1"/>
  <c r="H132" i="1"/>
  <c r="K135" i="1"/>
  <c r="M141" i="1"/>
  <c r="M142" i="1" s="1"/>
  <c r="E165" i="1" s="1"/>
  <c r="N132" i="1"/>
  <c r="L137" i="1"/>
  <c r="C157" i="1"/>
  <c r="H139" i="1"/>
  <c r="G133" i="1"/>
  <c r="C166" i="1"/>
  <c r="I79" i="1"/>
  <c r="O73" i="1"/>
  <c r="O82" i="1"/>
  <c r="E138" i="1"/>
  <c r="C159" i="1"/>
  <c r="G141" i="1"/>
  <c r="G142" i="1" s="1"/>
  <c r="E161" i="1" s="1"/>
  <c r="O124" i="1"/>
  <c r="O132" i="1" s="1"/>
  <c r="M140" i="1"/>
  <c r="C165" i="1"/>
  <c r="O127" i="1"/>
  <c r="O135" i="1" s="1"/>
  <c r="L136" i="1"/>
  <c r="L132" i="1"/>
  <c r="H136" i="1"/>
  <c r="M138" i="1"/>
  <c r="F135" i="1"/>
  <c r="H137" i="1"/>
  <c r="N138" i="1"/>
  <c r="O128" i="1"/>
  <c r="O141" i="1" s="1"/>
  <c r="M136" i="1"/>
  <c r="F133" i="1"/>
  <c r="F139" i="1"/>
  <c r="K136" i="1"/>
  <c r="M135" i="1"/>
  <c r="F138" i="1"/>
  <c r="G139" i="1"/>
  <c r="H141" i="1"/>
  <c r="H142" i="1" s="1"/>
  <c r="E141" i="1"/>
  <c r="E142" i="1" s="1"/>
  <c r="G134" i="1"/>
  <c r="D133" i="1"/>
  <c r="G135" i="1"/>
  <c r="K133" i="1"/>
  <c r="L134" i="1"/>
  <c r="N135" i="1"/>
  <c r="L141" i="1"/>
  <c r="L142" i="1" s="1"/>
  <c r="D141" i="1"/>
  <c r="D142" i="1" s="1"/>
  <c r="F137" i="1"/>
  <c r="K141" i="1"/>
  <c r="K142" i="1" s="1"/>
  <c r="E163" i="1" s="1"/>
  <c r="D138" i="1"/>
  <c r="E132" i="1"/>
  <c r="O79" i="1"/>
  <c r="L133" i="1"/>
  <c r="H135" i="1"/>
  <c r="E137" i="1"/>
  <c r="G132" i="1"/>
  <c r="O126" i="1"/>
  <c r="O133" i="1" s="1"/>
  <c r="N137" i="1"/>
  <c r="N141" i="1"/>
  <c r="N142" i="1" s="1"/>
  <c r="E166" i="1" s="1"/>
  <c r="L135" i="1"/>
  <c r="N136" i="1"/>
  <c r="N133" i="1"/>
  <c r="K138" i="1"/>
  <c r="O130" i="1"/>
  <c r="O136" i="1" s="1"/>
  <c r="K137" i="1"/>
  <c r="I130" i="1"/>
  <c r="H133" i="1"/>
  <c r="D136" i="1"/>
  <c r="I124" i="1"/>
  <c r="E133" i="1"/>
  <c r="G137" i="1"/>
  <c r="D139" i="1"/>
  <c r="I129" i="1"/>
  <c r="D132" i="1"/>
  <c r="E136" i="1"/>
  <c r="D137" i="1"/>
  <c r="I128" i="1"/>
  <c r="E135" i="1"/>
  <c r="I127" i="1"/>
  <c r="C19" i="14" s="1"/>
  <c r="D135" i="1"/>
  <c r="C138" i="1"/>
  <c r="O78" i="1"/>
  <c r="O83" i="1"/>
  <c r="O81" i="1" s="1"/>
  <c r="I17" i="1"/>
  <c r="O19" i="1"/>
  <c r="O18" i="1"/>
  <c r="I46" i="1"/>
  <c r="I104" i="1"/>
  <c r="I49" i="1"/>
  <c r="I74" i="1"/>
  <c r="I106" i="1"/>
  <c r="O44" i="1"/>
  <c r="O53" i="1"/>
  <c r="O54" i="1" s="1"/>
  <c r="O52" i="1" s="1"/>
  <c r="I47" i="1"/>
  <c r="I48" i="1"/>
  <c r="O109" i="1"/>
  <c r="I102" i="1"/>
  <c r="I111" i="1"/>
  <c r="I112" i="1" s="1"/>
  <c r="I110" i="1" s="1"/>
  <c r="I20" i="1"/>
  <c r="O22" i="1"/>
  <c r="O47" i="1"/>
  <c r="I73" i="1"/>
  <c r="I82" i="1"/>
  <c r="I83" i="1" s="1"/>
  <c r="O102" i="1"/>
  <c r="O111" i="1"/>
  <c r="O112" i="1" s="1"/>
  <c r="O110" i="1" s="1"/>
  <c r="O76" i="1"/>
  <c r="O77" i="1"/>
  <c r="O105" i="1"/>
  <c r="O51" i="1"/>
  <c r="I75" i="1"/>
  <c r="I76" i="1"/>
  <c r="O46" i="1"/>
  <c r="I18" i="1"/>
  <c r="O15" i="1"/>
  <c r="I44" i="1"/>
  <c r="I53" i="1"/>
  <c r="I54" i="1" s="1"/>
  <c r="O50" i="1"/>
  <c r="O75" i="1"/>
  <c r="I107" i="1"/>
  <c r="I103" i="1"/>
  <c r="I105" i="1"/>
  <c r="I109" i="1"/>
  <c r="O104" i="1"/>
  <c r="O106" i="1"/>
  <c r="O108" i="1"/>
  <c r="I108" i="1"/>
  <c r="O103" i="1"/>
  <c r="I80" i="1"/>
  <c r="O74" i="1"/>
  <c r="O80" i="1"/>
  <c r="I51" i="1"/>
  <c r="O48" i="1"/>
  <c r="I50" i="1"/>
  <c r="O45" i="1"/>
  <c r="I16" i="1"/>
  <c r="O17" i="1"/>
  <c r="I19" i="1"/>
  <c r="I21" i="1"/>
  <c r="I15" i="1"/>
  <c r="O16" i="1"/>
  <c r="I24" i="1"/>
  <c r="I25" i="1" s="1"/>
  <c r="O24" i="1"/>
  <c r="O25" i="1" s="1"/>
  <c r="O23" i="1" s="1"/>
  <c r="O20" i="1"/>
  <c r="O21" i="1"/>
  <c r="I22" i="1"/>
  <c r="C134" i="1" l="1"/>
  <c r="C125" i="1"/>
  <c r="C137" i="1"/>
  <c r="I126" i="1"/>
  <c r="C18" i="14" s="1"/>
  <c r="K140" i="1"/>
  <c r="C140" i="1"/>
  <c r="D239" i="1"/>
  <c r="C104" i="14" s="1"/>
  <c r="F140" i="1"/>
  <c r="C213" i="1"/>
  <c r="C11" i="14" s="1"/>
  <c r="C212" i="1"/>
  <c r="C193" i="1"/>
  <c r="C14" i="14" s="1"/>
  <c r="G140" i="1"/>
  <c r="N140" i="1"/>
  <c r="C214" i="1"/>
  <c r="C192" i="1"/>
  <c r="O139" i="1"/>
  <c r="D140" i="1"/>
  <c r="E158" i="1"/>
  <c r="E140" i="1"/>
  <c r="E159" i="1"/>
  <c r="H140" i="1"/>
  <c r="E162" i="1"/>
  <c r="O138" i="1"/>
  <c r="D242" i="1"/>
  <c r="C105" i="14" s="1"/>
  <c r="L140" i="1"/>
  <c r="E164" i="1"/>
  <c r="M87" i="1"/>
  <c r="I138" i="1"/>
  <c r="I141" i="1"/>
  <c r="I142" i="1" s="1"/>
  <c r="D203" i="1" s="1"/>
  <c r="D245" i="1"/>
  <c r="C167" i="1"/>
  <c r="M29" i="1"/>
  <c r="O134" i="1"/>
  <c r="I139" i="1"/>
  <c r="O142" i="1"/>
  <c r="O140" i="1" s="1"/>
  <c r="O137" i="1"/>
  <c r="I132" i="1"/>
  <c r="I134" i="1"/>
  <c r="M58" i="1"/>
  <c r="I81" i="1"/>
  <c r="M116" i="1"/>
  <c r="I52" i="1"/>
  <c r="I23" i="1"/>
  <c r="C135" i="1" l="1"/>
  <c r="C133" i="1"/>
  <c r="I125" i="1"/>
  <c r="C136" i="1"/>
  <c r="I137" i="1"/>
  <c r="F214" i="1"/>
  <c r="F215" i="1" s="1"/>
  <c r="C10" i="14"/>
  <c r="C200" i="1"/>
  <c r="F240" i="1"/>
  <c r="B207" i="1"/>
  <c r="C218" i="1"/>
  <c r="C219" i="1" s="1"/>
  <c r="J216" i="1" s="1"/>
  <c r="M146" i="1"/>
  <c r="E167" i="1"/>
  <c r="G160" i="1" s="1"/>
  <c r="D162" i="1"/>
  <c r="D159" i="1"/>
  <c r="D166" i="1"/>
  <c r="D165" i="1"/>
  <c r="D161" i="1"/>
  <c r="D157" i="1"/>
  <c r="D164" i="1"/>
  <c r="D160" i="1"/>
  <c r="D158" i="1"/>
  <c r="D163" i="1"/>
  <c r="F213" i="1"/>
  <c r="C190" i="1"/>
  <c r="D202" i="1"/>
  <c r="D197" i="1"/>
  <c r="D193" i="1"/>
  <c r="D196" i="1"/>
  <c r="D198" i="1"/>
  <c r="D195" i="1"/>
  <c r="D192" i="1"/>
  <c r="D199" i="1"/>
  <c r="D194" i="1"/>
  <c r="I140" i="1"/>
  <c r="L30" i="1"/>
  <c r="K30" i="1"/>
  <c r="D236" i="1" l="1"/>
  <c r="I135" i="1"/>
  <c r="I136" i="1"/>
  <c r="I133" i="1"/>
  <c r="C16" i="14"/>
  <c r="H245" i="1"/>
  <c r="O240" i="1" s="1"/>
  <c r="G165" i="1"/>
  <c r="G158" i="1"/>
  <c r="G159" i="1"/>
  <c r="G166" i="1"/>
  <c r="B206" i="1"/>
  <c r="G163" i="1"/>
  <c r="G161" i="1"/>
  <c r="G164" i="1"/>
  <c r="G157" i="1"/>
  <c r="G162" i="1"/>
  <c r="D200" i="1"/>
  <c r="D167" i="1"/>
  <c r="I212" i="1"/>
  <c r="J212" i="1"/>
  <c r="O212" i="1"/>
  <c r="M212" i="1"/>
  <c r="G212" i="1"/>
  <c r="H212" i="1"/>
  <c r="K212" i="1"/>
  <c r="N212" i="1"/>
  <c r="L212" i="1"/>
  <c r="F237" i="1" l="1"/>
  <c r="H237" i="1"/>
  <c r="M236" i="1" s="1"/>
  <c r="C103" i="14"/>
  <c r="B239" i="1"/>
  <c r="C17" i="14" s="1"/>
  <c r="K239" i="1"/>
  <c r="G167" i="1"/>
  <c r="J213" i="1"/>
  <c r="J214" i="1"/>
  <c r="J215" i="1" s="1"/>
  <c r="G213" i="1"/>
  <c r="G214" i="1"/>
  <c r="G215" i="1" s="1"/>
  <c r="O214" i="1"/>
  <c r="O215" i="1" s="1"/>
  <c r="O213" i="1"/>
  <c r="I213" i="1"/>
  <c r="I214" i="1"/>
  <c r="I215" i="1" s="1"/>
  <c r="K214" i="1"/>
  <c r="K215" i="1" s="1"/>
  <c r="K213" i="1"/>
  <c r="H213" i="1"/>
  <c r="H214" i="1"/>
  <c r="H215" i="1" s="1"/>
  <c r="M213" i="1"/>
  <c r="M214" i="1"/>
  <c r="M215" i="1" s="1"/>
  <c r="L213" i="1"/>
  <c r="L214" i="1"/>
  <c r="L215" i="1" s="1"/>
  <c r="N214" i="1"/>
  <c r="N215" i="1" s="1"/>
  <c r="N213" i="1"/>
  <c r="H241" i="1" l="1"/>
  <c r="O237" i="1" s="1"/>
  <c r="M239" i="1" s="1"/>
  <c r="M242" i="1" s="1"/>
  <c r="M245" i="1" s="1"/>
  <c r="C15" i="14"/>
</calcChain>
</file>

<file path=xl/comments1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36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37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48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52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65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66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67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69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71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73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74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75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77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7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79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80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81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9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9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9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9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9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9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0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0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0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0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0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0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0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0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1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124" authorId="0">
      <text>
        <r>
          <rPr>
            <sz val="9"/>
            <color indexed="81"/>
            <rFont val="Tahoma"/>
            <family val="2"/>
            <charset val="204"/>
          </rPr>
          <t>Количество показов объявлений.
Информация должна содержаться в статистике рекламной площадки.
Проходимость рядом с офлайн-магазином.</t>
        </r>
      </text>
    </comment>
    <comment ref="B125" authorId="0">
      <text>
        <r>
          <rPr>
            <sz val="9"/>
            <color indexed="81"/>
            <rFont val="Tahoma"/>
            <family val="2"/>
            <charset val="204"/>
          </rPr>
          <t>Количество переходов на сайт с рекламного канала,
посетителей группы, просмотров на досках объявлений, посетителей офлайн-магазина.</t>
        </r>
      </text>
    </comment>
    <comment ref="B126" authorId="0">
      <text>
        <r>
          <rPr>
            <sz val="9"/>
            <color indexed="81"/>
            <rFont val="Tahoma"/>
            <family val="2"/>
            <charset val="204"/>
          </rPr>
          <t>Количество человек, проявивших интерес к товару или услуге.
Это могут быть звонки, заявки на сайте, примерка, вопросы к продавцу.</t>
        </r>
      </text>
    </comment>
    <comment ref="B127" authorId="0">
      <text>
        <r>
          <rPr>
            <sz val="9"/>
            <color indexed="81"/>
            <rFont val="Tahoma"/>
            <family val="2"/>
            <charset val="204"/>
          </rPr>
          <t>Количество продаж.</t>
        </r>
      </text>
    </comment>
    <comment ref="B128" authorId="0">
      <text>
        <r>
          <rPr>
            <sz val="9"/>
            <color indexed="81"/>
            <rFont val="Tahoma"/>
            <family val="2"/>
            <charset val="204"/>
          </rPr>
          <t>Количество денег, полученных с продажи товаров или услуг.</t>
        </r>
      </text>
    </comment>
    <comment ref="B129" authorId="0">
      <text>
        <r>
          <rPr>
            <sz val="9"/>
            <color indexed="81"/>
            <rFont val="Tahoma"/>
            <family val="2"/>
            <charset val="204"/>
          </rPr>
          <t>Количество денег, затраченных непосредственно на покупку либо производство проданных товаров или услуг.</t>
        </r>
      </text>
    </comment>
    <comment ref="B130" authorId="0">
      <text>
        <r>
          <rPr>
            <sz val="9"/>
            <color indexed="81"/>
            <rFont val="Tahoma"/>
            <family val="2"/>
            <charset val="204"/>
          </rPr>
          <t>Фактические затраты на рекламу за период.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>CTR. Конверсия рекламной кампании.
Отношение числа кликов на баннер или рекламное объявление к числу показов.</t>
        </r>
      </text>
    </comment>
    <comment ref="B133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лиды</t>
        </r>
      </text>
    </comment>
    <comment ref="B134" authorId="0">
      <text>
        <r>
          <rPr>
            <sz val="9"/>
            <color indexed="81"/>
            <rFont val="Tahoma"/>
            <family val="2"/>
            <charset val="204"/>
          </rPr>
          <t>Конверсия из лидов в продажи</t>
        </r>
      </text>
    </comment>
    <comment ref="B135" authorId="0">
      <text>
        <r>
          <rPr>
            <sz val="9"/>
            <color indexed="81"/>
            <rFont val="Tahoma"/>
            <family val="2"/>
            <charset val="204"/>
          </rPr>
          <t>Конверсия из посетителей в продажи</t>
        </r>
      </text>
    </comment>
    <comment ref="B136" authorId="0">
      <text>
        <r>
          <rPr>
            <sz val="9"/>
            <color indexed="81"/>
            <rFont val="Tahoma"/>
            <family val="2"/>
            <charset val="204"/>
          </rPr>
          <t>Средняя цена клика на баннер или объявление</t>
        </r>
      </text>
    </comment>
    <comment ref="B137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потенциального клиента</t>
        </r>
      </text>
    </comment>
    <comment ref="B138" authorId="0">
      <text>
        <r>
          <rPr>
            <sz val="9"/>
            <color indexed="81"/>
            <rFont val="Tahoma"/>
            <family val="2"/>
            <charset val="204"/>
          </rPr>
          <t>Сколько стоит компании привлечение одного реального клиента</t>
        </r>
      </text>
    </comment>
    <comment ref="B139" authorId="0">
      <text>
        <r>
          <rPr>
            <sz val="9"/>
            <color indexed="81"/>
            <rFont val="Tahoma"/>
            <family val="2"/>
            <charset val="204"/>
          </rPr>
          <t>Средняя выручка с 1 продажи</t>
        </r>
      </text>
    </comment>
    <comment ref="B140" authorId="0">
      <text>
        <r>
          <rPr>
            <sz val="9"/>
            <color indexed="81"/>
            <rFont val="Tahoma"/>
            <family val="2"/>
            <charset val="204"/>
          </rPr>
          <t>Сколько чистой прибыли приносит 1 рубль, вложенный в рекламу</t>
        </r>
      </text>
    </comment>
    <comment ref="B202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организация имеет чистой прибыли с каждого рубля, затраченного на производство и реализацию продукции.</t>
        </r>
      </text>
    </comment>
    <comment ref="B203" authorId="0">
      <text>
        <r>
          <rPr>
            <sz val="9"/>
            <color indexed="81"/>
            <rFont val="Tahoma"/>
            <family val="2"/>
            <charset val="204"/>
          </rPr>
          <t>Показывает, сколько чистой прибыли имеет организация с рубля продаж.</t>
        </r>
      </text>
    </comment>
    <comment ref="B216" authorId="0">
      <text>
        <r>
          <rPr>
            <sz val="9"/>
            <color indexed="81"/>
            <rFont val="Tahoma"/>
            <family val="2"/>
            <charset val="204"/>
          </rPr>
          <t>Показывает объем продаж, при котором прибыль равна 0, т.е. окупаются издержки.</t>
        </r>
      </text>
    </comment>
  </commentList>
</comments>
</file>

<file path=xl/sharedStrings.xml><?xml version="1.0" encoding="utf-8"?>
<sst xmlns="http://schemas.openxmlformats.org/spreadsheetml/2006/main" count="2479" uniqueCount="195">
  <si>
    <t>Продажи</t>
  </si>
  <si>
    <t>Прибыль, руб.</t>
  </si>
  <si>
    <t>Средний чек, руб.</t>
  </si>
  <si>
    <t>Показы - заходы</t>
  </si>
  <si>
    <t>Заходы-продажи</t>
  </si>
  <si>
    <t>Поисковые системы</t>
  </si>
  <si>
    <t>Контекстная реклама</t>
  </si>
  <si>
    <t>Директ</t>
  </si>
  <si>
    <t>Прямые заходы</t>
  </si>
  <si>
    <t>Прочие</t>
  </si>
  <si>
    <t>Показы</t>
  </si>
  <si>
    <t>Лиды</t>
  </si>
  <si>
    <t>Выручка, руб.</t>
  </si>
  <si>
    <t>Себестоимость, руб.</t>
  </si>
  <si>
    <t>Затраты на рекламу, руб.</t>
  </si>
  <si>
    <t>Средняя цена клика, руб.</t>
  </si>
  <si>
    <t>Стоимость ЛИДа, руб.</t>
  </si>
  <si>
    <t>Стоимость клиента, руб.</t>
  </si>
  <si>
    <t>Прибыль - реклама, руб.</t>
  </si>
  <si>
    <t>Социальные сети</t>
  </si>
  <si>
    <t>Доски объявлений</t>
  </si>
  <si>
    <t>Повторные продажи</t>
  </si>
  <si>
    <t>Итого</t>
  </si>
  <si>
    <t>Аренда</t>
  </si>
  <si>
    <t>З/плата</t>
  </si>
  <si>
    <t>Расходы 1</t>
  </si>
  <si>
    <t>Расходы 2</t>
  </si>
  <si>
    <t>Расходы 3</t>
  </si>
  <si>
    <t>Расходы 4</t>
  </si>
  <si>
    <t>Сумма затрат, руб.</t>
  </si>
  <si>
    <t>руб.</t>
  </si>
  <si>
    <t>1 - 7</t>
  </si>
  <si>
    <t xml:space="preserve"> января</t>
  </si>
  <si>
    <t>Чистая прибыль</t>
  </si>
  <si>
    <t>8 - 14</t>
  </si>
  <si>
    <t>15 - 21</t>
  </si>
  <si>
    <t>22 - 31</t>
  </si>
  <si>
    <t>Январь</t>
  </si>
  <si>
    <t>ЯНВАРЬ</t>
  </si>
  <si>
    <t>Чистая прибыль за</t>
  </si>
  <si>
    <t>Прочие расходы за ЯНВАРЬ</t>
  </si>
  <si>
    <t>ИТОГИ ЗА ЯНВАРЬ</t>
  </si>
  <si>
    <t>Прибыль</t>
  </si>
  <si>
    <t>Рекламный канал</t>
  </si>
  <si>
    <t>в %</t>
  </si>
  <si>
    <t>Итого:</t>
  </si>
  <si>
    <t>Сколько прибыли принес</t>
  </si>
  <si>
    <t>Затраты в руб.</t>
  </si>
  <si>
    <t>Затраты в %</t>
  </si>
  <si>
    <t>Прибыль в %</t>
  </si>
  <si>
    <t>Вид расходов</t>
  </si>
  <si>
    <t>Сумма в руб.</t>
  </si>
  <si>
    <t>Реклама</t>
  </si>
  <si>
    <t>Себестоимость</t>
  </si>
  <si>
    <t>Рентабельность деятельности:</t>
  </si>
  <si>
    <t>Рентабельность продаж:</t>
  </si>
  <si>
    <t>Эффективность</t>
  </si>
  <si>
    <t>Точка безубыточности</t>
  </si>
  <si>
    <t>Средняя себестоимость</t>
  </si>
  <si>
    <t>Средний чек</t>
  </si>
  <si>
    <t>Постоянные затраты</t>
  </si>
  <si>
    <t>Точка безубыточности:</t>
  </si>
  <si>
    <t>объем</t>
  </si>
  <si>
    <t>Выручка</t>
  </si>
  <si>
    <t>Переменные затраты</t>
  </si>
  <si>
    <t>Общие затраты</t>
  </si>
  <si>
    <t>В денежном выражении:</t>
  </si>
  <si>
    <t>В объеме продукции:</t>
  </si>
  <si>
    <t>Заходы</t>
  </si>
  <si>
    <t>Заходы - лиды</t>
  </si>
  <si>
    <t>Лиды - продажи</t>
  </si>
  <si>
    <t>Воронка продаж</t>
  </si>
  <si>
    <t>Что будет, если изменить:</t>
  </si>
  <si>
    <t>количество заходов</t>
  </si>
  <si>
    <t>конверсию Лиды - Продажи</t>
  </si>
  <si>
    <t>конверсию Заходы - Лиды</t>
  </si>
  <si>
    <t>Воронка продаж в этом месяце:</t>
  </si>
  <si>
    <t>Изменение показателей:</t>
  </si>
  <si>
    <t>Анализ деятельности</t>
  </si>
  <si>
    <t>Расходы на рекламу:</t>
  </si>
  <si>
    <t>C других сайтов</t>
  </si>
  <si>
    <t>Прочие на сайт</t>
  </si>
  <si>
    <t>AdWords</t>
  </si>
  <si>
    <t>Продающие каналы, ведущие на сайт</t>
  </si>
  <si>
    <t>Продающие каналы, не ведущие на сайт</t>
  </si>
  <si>
    <t>Февраль</t>
  </si>
  <si>
    <t>февраля</t>
  </si>
  <si>
    <t>22 - 28</t>
  </si>
  <si>
    <t>ИТОГИ ЗА ФЕВРАЛЬ</t>
  </si>
  <si>
    <t>ФЕВРАЛЬ</t>
  </si>
  <si>
    <t>Прочие расходы за ФЕВРАЛЬ</t>
  </si>
  <si>
    <t>Март</t>
  </si>
  <si>
    <t>марта</t>
  </si>
  <si>
    <t>ИТОГИ ЗА МАРТ</t>
  </si>
  <si>
    <t>МАРТ</t>
  </si>
  <si>
    <t>Прочие расходы за МАРТ</t>
  </si>
  <si>
    <t>Апрель</t>
  </si>
  <si>
    <t>апреля</t>
  </si>
  <si>
    <t>22 - 30</t>
  </si>
  <si>
    <t>ИТОГИ ЗА АПРЕЛЬ</t>
  </si>
  <si>
    <t>АПРЕЛЬ</t>
  </si>
  <si>
    <t>Прочие расходы за АПРЕЛЬ</t>
  </si>
  <si>
    <t>Май</t>
  </si>
  <si>
    <t>мая</t>
  </si>
  <si>
    <t>ИТОГИ ЗА МАЙ</t>
  </si>
  <si>
    <t>МАЙ</t>
  </si>
  <si>
    <t>Прочие расходы за МАЙ</t>
  </si>
  <si>
    <t>Июнь</t>
  </si>
  <si>
    <t>июня</t>
  </si>
  <si>
    <t>ИТОГИ ЗА ИЮНЬ</t>
  </si>
  <si>
    <t>ИЮНЬ</t>
  </si>
  <si>
    <t>Прочие расходы за ИЮНЬ</t>
  </si>
  <si>
    <t>Июль</t>
  </si>
  <si>
    <t>июля</t>
  </si>
  <si>
    <t>ИТОГИ ЗА ИЮЛЬ</t>
  </si>
  <si>
    <t>ИЮЛЬ</t>
  </si>
  <si>
    <t>Прочие расходы за ИЮЛЬ</t>
  </si>
  <si>
    <t>Август</t>
  </si>
  <si>
    <t>августа</t>
  </si>
  <si>
    <t>ИТОГИ ЗА АВГУСТ</t>
  </si>
  <si>
    <t>АВГУСТ</t>
  </si>
  <si>
    <t>Прочие расходы за АВГУСТ</t>
  </si>
  <si>
    <t>Сентябрь</t>
  </si>
  <si>
    <t>сентября</t>
  </si>
  <si>
    <t>ИТОГИ ЗА СЕНТЯБРЬ</t>
  </si>
  <si>
    <t>СЕНТЯБРЬ</t>
  </si>
  <si>
    <t>Прочие расходы за СЕНТЯБРЬ</t>
  </si>
  <si>
    <t>Октябрь</t>
  </si>
  <si>
    <t>октября</t>
  </si>
  <si>
    <t>ИТОГИ ЗА ОКТЯБРЬ</t>
  </si>
  <si>
    <t>ОКТЯБРЬ</t>
  </si>
  <si>
    <t>Прочие расходы за ОКТЯБРЬ</t>
  </si>
  <si>
    <t>Ноябрь</t>
  </si>
  <si>
    <t>ноября</t>
  </si>
  <si>
    <t>ИТОГИ ЗА НОЯБРЬ</t>
  </si>
  <si>
    <t>НОЯБРЬ</t>
  </si>
  <si>
    <t>Прочие расходы за НОЯБРЬ</t>
  </si>
  <si>
    <t>Декабрь</t>
  </si>
  <si>
    <t>декабря</t>
  </si>
  <si>
    <t>ИТОГИ ЗА ДЕКАБРЬ</t>
  </si>
  <si>
    <t>ДЕКАБРЬ</t>
  </si>
  <si>
    <t>Прочие расходы за ДЕКАБРЬ</t>
  </si>
  <si>
    <t>Динамика показателей за год</t>
  </si>
  <si>
    <t>Финансовый анализ</t>
  </si>
  <si>
    <t>Затраты на рекламу</t>
  </si>
  <si>
    <t>Прочие затраты</t>
  </si>
  <si>
    <t>Заходы - Лиды</t>
  </si>
  <si>
    <t>Лиды - Продажи</t>
  </si>
  <si>
    <t>Заходы-Продажи</t>
  </si>
  <si>
    <t>Средняя стоимость лида</t>
  </si>
  <si>
    <t>Средняя стоимость клиента</t>
  </si>
  <si>
    <t>Рентабельность деятельности</t>
  </si>
  <si>
    <t>Рентабельность продаж</t>
  </si>
  <si>
    <t>* показывает, сколько чистой прибыли приходится на 1 рубль всех расходов.</t>
  </si>
  <si>
    <t>* показывает, сколько чистой прибыли в 1 рубле выручки.</t>
  </si>
  <si>
    <t>Анализ конверсии и стоимости клиента</t>
  </si>
  <si>
    <t>Динамика воронки продаж</t>
  </si>
  <si>
    <t>Декомпозиция</t>
  </si>
  <si>
    <t>Деньги</t>
  </si>
  <si>
    <t>Прибыль с 1 продажи, руб.</t>
  </si>
  <si>
    <t>договор-продажа, %</t>
  </si>
  <si>
    <t>Заявка-договор, %</t>
  </si>
  <si>
    <t>Сайт</t>
  </si>
  <si>
    <t>Конверсия сайта</t>
  </si>
  <si>
    <t>Цена за клик, руб.</t>
  </si>
  <si>
    <t>CTR, %</t>
  </si>
  <si>
    <t>Лиды (заявки)</t>
  </si>
  <si>
    <t>Расходы на рекламу</t>
  </si>
  <si>
    <t>Клики</t>
  </si>
  <si>
    <t>Что такое декомпозиция?</t>
  </si>
  <si>
    <r>
      <rPr>
        <b/>
        <sz val="11"/>
        <color theme="1"/>
        <rFont val="Calibri"/>
        <family val="2"/>
        <charset val="204"/>
        <scheme val="minor"/>
      </rPr>
      <t>Декомпозиция</t>
    </r>
    <r>
      <rPr>
        <sz val="11"/>
        <color theme="1"/>
        <rFont val="Calibri"/>
        <family val="2"/>
        <charset val="204"/>
        <scheme val="minor"/>
      </rPr>
      <t xml:space="preserve"> - это процесс разбиения задачи и ее решения на части.</t>
    </r>
  </si>
  <si>
    <r>
      <rPr>
        <b/>
        <sz val="11"/>
        <color theme="1"/>
        <rFont val="Calibri"/>
        <family val="2"/>
        <charset val="204"/>
        <scheme val="minor"/>
      </rPr>
      <t>Основная цель</t>
    </r>
    <r>
      <rPr>
        <sz val="11"/>
        <color theme="1"/>
        <rFont val="Calibri"/>
        <family val="2"/>
        <scheme val="minor"/>
      </rPr>
      <t xml:space="preserve"> - узнать, сколько необходимо переходов на сайт, чтобы заработать желаемую прибыль. </t>
    </r>
  </si>
  <si>
    <t>* Заполните все белые ячейки</t>
  </si>
  <si>
    <r>
      <rPr>
        <b/>
        <sz val="11"/>
        <color theme="1"/>
        <rFont val="Calibri"/>
        <family val="2"/>
        <charset val="204"/>
        <scheme val="minor"/>
      </rPr>
      <t>Прибыль</t>
    </r>
    <r>
      <rPr>
        <sz val="11"/>
        <color theme="1"/>
        <rFont val="Calibri"/>
        <family val="2"/>
        <scheme val="minor"/>
      </rPr>
      <t xml:space="preserve"> - сумма прибыли, которую необходимо заработать (без учета расходов на рекламу).</t>
    </r>
  </si>
  <si>
    <r>
      <rPr>
        <b/>
        <sz val="11"/>
        <color theme="1"/>
        <rFont val="Calibri"/>
        <family val="2"/>
        <charset val="204"/>
        <scheme val="minor"/>
      </rPr>
      <t>Договор - продажа</t>
    </r>
    <r>
      <rPr>
        <sz val="11"/>
        <color theme="1"/>
        <rFont val="Calibri"/>
        <family val="2"/>
        <scheme val="minor"/>
      </rPr>
      <t xml:space="preserve"> - сколько процентов из всех заключенных договоров будут оплачены.</t>
    </r>
  </si>
  <si>
    <t>Доворы</t>
  </si>
  <si>
    <r>
      <rPr>
        <b/>
        <sz val="11"/>
        <color theme="1"/>
        <rFont val="Calibri"/>
        <family val="2"/>
        <charset val="204"/>
        <scheme val="minor"/>
      </rPr>
      <t>Заявка-договор</t>
    </r>
    <r>
      <rPr>
        <sz val="11"/>
        <color theme="1"/>
        <rFont val="Calibri"/>
        <family val="2"/>
        <scheme val="minor"/>
      </rPr>
      <t xml:space="preserve"> - сколько процентов из всех лидов (заявок) заключат договоры.</t>
    </r>
  </si>
  <si>
    <r>
      <rPr>
        <b/>
        <sz val="11"/>
        <color theme="1"/>
        <rFont val="Calibri"/>
        <family val="2"/>
        <charset val="204"/>
        <scheme val="minor"/>
      </rPr>
      <t>Лид (заявка)</t>
    </r>
    <r>
      <rPr>
        <sz val="11"/>
        <color theme="1"/>
        <rFont val="Calibri"/>
        <family val="2"/>
        <charset val="204"/>
        <scheme val="minor"/>
      </rPr>
      <t xml:space="preserve"> - потенциальный клиент, позвонивший или оставивший заявку на сайте.</t>
    </r>
  </si>
  <si>
    <r>
      <rPr>
        <b/>
        <sz val="11"/>
        <rFont val="Calibri"/>
        <family val="2"/>
        <charset val="204"/>
        <scheme val="minor"/>
      </rPr>
      <t>Конверсия сайта</t>
    </r>
    <r>
      <rPr>
        <sz val="11"/>
        <color theme="1"/>
        <rFont val="Calibri"/>
        <family val="2"/>
        <charset val="204"/>
        <scheme val="minor"/>
      </rPr>
      <t xml:space="preserve"> - сколько процентов из всех заходов на сайт перейдут в лиды.</t>
    </r>
  </si>
  <si>
    <r>
      <rPr>
        <b/>
        <sz val="11"/>
        <color theme="1"/>
        <rFont val="Calibri"/>
        <family val="2"/>
        <charset val="204"/>
        <scheme val="minor"/>
      </rPr>
      <t>CTR</t>
    </r>
    <r>
      <rPr>
        <sz val="11"/>
        <color theme="1"/>
        <rFont val="Calibri"/>
        <family val="2"/>
        <charset val="204"/>
        <scheme val="minor"/>
      </rPr>
      <t xml:space="preserve"> - cколько процентов из всех, кто увидит объявление, кликнет на него.</t>
    </r>
  </si>
  <si>
    <t>Все права на программный продукт принадлежат автору и охраняются авторским правом.</t>
  </si>
  <si>
    <t>www.analizprodazh.ru</t>
  </si>
  <si>
    <t>Помощь</t>
  </si>
  <si>
    <t>Каждый месяц состоит из 4 периодов по 7 дней, последний период включает в себя оставшиеся дни месяца.
Для работы с программой необходимо заполнить данные в ячейках:</t>
  </si>
  <si>
    <t>Названия каналов привлечения клиентов можно менять по Вашему усмотрению. Менять только в первом периоде, в остальных заменится автоматически.</t>
  </si>
  <si>
    <t xml:space="preserve">Чтобы заполнить эти данные, необходимо знать каналы привлечения клиентов. </t>
  </si>
  <si>
    <r>
      <rPr>
        <b/>
        <sz val="11"/>
        <color theme="1"/>
        <rFont val="Calibri"/>
        <family val="2"/>
        <charset val="204"/>
        <scheme val="minor"/>
      </rPr>
      <t>Показы</t>
    </r>
    <r>
      <rPr>
        <sz val="11"/>
        <color theme="1"/>
        <rFont val="Calibri"/>
        <family val="2"/>
        <scheme val="minor"/>
      </rPr>
      <t xml:space="preserve"> - Количество показов объявлений. Информация должна содержаться в статистике рекламной площадки. Проходимость рядом с офлайн-магазином. Если данные неизвестны, можно не заполнять.
</t>
    </r>
    <r>
      <rPr>
        <b/>
        <sz val="11"/>
        <color theme="1"/>
        <rFont val="Calibri"/>
        <family val="2"/>
        <charset val="204"/>
        <scheme val="minor"/>
      </rPr>
      <t>Заходы</t>
    </r>
    <r>
      <rPr>
        <sz val="11"/>
        <color theme="1"/>
        <rFont val="Calibri"/>
        <family val="2"/>
        <scheme val="minor"/>
      </rPr>
      <t xml:space="preserve"> - Количество переходов на сайт с рекламного канала, посетителей группы, просмотров на досках объявлений, посетителей офлайн-магазина.
</t>
    </r>
    <r>
      <rPr>
        <b/>
        <sz val="11"/>
        <color theme="1"/>
        <rFont val="Calibri"/>
        <family val="2"/>
        <charset val="204"/>
        <scheme val="minor"/>
      </rPr>
      <t>Лиды</t>
    </r>
    <r>
      <rPr>
        <sz val="11"/>
        <color theme="1"/>
        <rFont val="Calibri"/>
        <family val="2"/>
        <scheme val="minor"/>
      </rPr>
      <t xml:space="preserve"> - Количество человек, проявивших интерес к товару или услуге. Это могут быть звонки, заявки на сайте, примерка, вопросы к продавцу.
Продажи - количество продаж.
</t>
    </r>
    <r>
      <rPr>
        <b/>
        <sz val="11"/>
        <color theme="1"/>
        <rFont val="Calibri"/>
        <family val="2"/>
        <charset val="204"/>
        <scheme val="minor"/>
      </rPr>
      <t>Выручка</t>
    </r>
    <r>
      <rPr>
        <sz val="11"/>
        <color theme="1"/>
        <rFont val="Calibri"/>
        <family val="2"/>
        <scheme val="minor"/>
      </rPr>
      <t xml:space="preserve"> - Количество денег, полученных с продажи товаров или услуг за период.
</t>
    </r>
    <r>
      <rPr>
        <b/>
        <sz val="11"/>
        <color theme="1"/>
        <rFont val="Calibri"/>
        <family val="2"/>
        <charset val="204"/>
        <scheme val="minor"/>
      </rPr>
      <t>Себестоимость</t>
    </r>
    <r>
      <rPr>
        <sz val="11"/>
        <color theme="1"/>
        <rFont val="Calibri"/>
        <family val="2"/>
        <scheme val="minor"/>
      </rPr>
      <t xml:space="preserve"> - Количество денег, затраченных непосредственно на покупку либо производство проданных товаров или услуг.
</t>
    </r>
    <r>
      <rPr>
        <b/>
        <sz val="11"/>
        <color theme="1"/>
        <rFont val="Calibri"/>
        <family val="2"/>
        <charset val="204"/>
        <scheme val="minor"/>
      </rPr>
      <t>Затраты на рекламу</t>
    </r>
    <r>
      <rPr>
        <sz val="11"/>
        <color theme="1"/>
        <rFont val="Calibri"/>
        <family val="2"/>
        <scheme val="minor"/>
      </rPr>
      <t xml:space="preserve"> - фактические затраты на рекламу за период.</t>
    </r>
  </si>
  <si>
    <t>Также необходимо заполнить таблицу «Прочие расходы», которая находится после итогов месяца. Прочие расходы могут включать в себя аренду, заработную плату, оплату различных услуг и т.д. Названия прочих расходов можно менять.</t>
  </si>
  <si>
    <r>
      <t xml:space="preserve">Если у Вас </t>
    </r>
    <r>
      <rPr>
        <b/>
        <sz val="11"/>
        <color theme="1"/>
        <rFont val="Calibri"/>
        <family val="2"/>
        <charset val="204"/>
        <scheme val="minor"/>
      </rPr>
      <t>онлайн-бизнес</t>
    </r>
    <r>
      <rPr>
        <sz val="11"/>
        <color theme="1"/>
        <rFont val="Calibri"/>
        <family val="2"/>
        <scheme val="minor"/>
      </rPr>
      <t xml:space="preserve">, в этом поможет </t>
    </r>
    <r>
      <rPr>
        <b/>
        <sz val="11"/>
        <color theme="1"/>
        <rFont val="Calibri"/>
        <family val="2"/>
        <charset val="204"/>
        <scheme val="minor"/>
      </rPr>
      <t>Яндекс.Метрика</t>
    </r>
    <r>
      <rPr>
        <sz val="11"/>
        <color theme="1"/>
        <rFont val="Calibri"/>
        <family val="2"/>
        <scheme val="minor"/>
      </rPr>
      <t xml:space="preserve">:
Чтобы узнать, откуда приходят посетители на сайт, в метрике перейдите в Отчеты - Источники, сводка:
</t>
    </r>
  </si>
  <si>
    <t>Чтобы узнать, с какого канала пришел лид, в метрике нужно настроить цели. Самый простой вариант, это посещение страниц. Например, целью будет  переход на страницу, которая появляется после заказа, заявки с сайта.</t>
  </si>
  <si>
    <r>
      <t>Более подробную информацию можете узнать на сайте Яндекс.Метрики -</t>
    </r>
    <r>
      <rPr>
        <b/>
        <sz val="11"/>
        <color theme="1"/>
        <rFont val="Calibri"/>
        <family val="2"/>
        <charset val="204"/>
        <scheme val="minor"/>
      </rPr>
      <t xml:space="preserve"> metrika.yandex.ru</t>
    </r>
  </si>
  <si>
    <r>
      <t xml:space="preserve">Если у Вас </t>
    </r>
    <r>
      <rPr>
        <b/>
        <sz val="11"/>
        <color theme="1"/>
        <rFont val="Calibri"/>
        <family val="2"/>
        <charset val="204"/>
        <scheme val="minor"/>
      </rPr>
      <t>офлайн-бизнес</t>
    </r>
    <r>
      <rPr>
        <sz val="11"/>
        <color theme="1"/>
        <rFont val="Calibri"/>
        <family val="2"/>
        <scheme val="minor"/>
      </rPr>
      <t>:
В офлайне сложнее отследить, откуда пришел клиент. Есть несколько вариантов:
- Спрашивать у каждого лида, откуда он о вас узнал;
- На каждый канал привлечения клиентов выделить отдельный телефонный номер;
- Сделать возвратные флаера, объявления или промо-коды в объявлениях для получения бонуса в Вашей компании. При предъявлении флаера или промо-кода вы будете знать, откуда пришел лид.</t>
    </r>
  </si>
  <si>
    <t>Показатели деятельности</t>
  </si>
  <si>
    <r>
      <rPr>
        <b/>
        <sz val="11"/>
        <color theme="1"/>
        <rFont val="Calibri"/>
        <family val="2"/>
        <charset val="204"/>
        <scheme val="minor"/>
      </rPr>
      <t>Показы - заходы</t>
    </r>
    <r>
      <rPr>
        <sz val="11"/>
        <color theme="1"/>
        <rFont val="Calibri"/>
        <family val="2"/>
        <scheme val="minor"/>
      </rPr>
      <t xml:space="preserve"> - CTR. Конверсия рекламной кампании. Отношение числа кликов на баннер или рекламное объявление к числу показов.
</t>
    </r>
    <r>
      <rPr>
        <b/>
        <sz val="11"/>
        <color theme="1"/>
        <rFont val="Calibri"/>
        <family val="2"/>
        <charset val="204"/>
        <scheme val="minor"/>
      </rPr>
      <t>Заходы - лиды</t>
    </r>
    <r>
      <rPr>
        <sz val="11"/>
        <color theme="1"/>
        <rFont val="Calibri"/>
        <family val="2"/>
        <scheme val="minor"/>
      </rPr>
      <t xml:space="preserve"> - Конверсия из посетителей в лиды.
</t>
    </r>
    <r>
      <rPr>
        <b/>
        <sz val="11"/>
        <color theme="1"/>
        <rFont val="Calibri"/>
        <family val="2"/>
        <charset val="204"/>
        <scheme val="minor"/>
      </rPr>
      <t>Лиды - продажи</t>
    </r>
    <r>
      <rPr>
        <sz val="11"/>
        <color theme="1"/>
        <rFont val="Calibri"/>
        <family val="2"/>
        <scheme val="minor"/>
      </rPr>
      <t xml:space="preserve"> - Конверсия из лидов в продажи.
</t>
    </r>
    <r>
      <rPr>
        <b/>
        <sz val="11"/>
        <color theme="1"/>
        <rFont val="Calibri"/>
        <family val="2"/>
        <charset val="204"/>
        <scheme val="minor"/>
      </rPr>
      <t>Заходы - продажи</t>
    </r>
    <r>
      <rPr>
        <sz val="11"/>
        <color theme="1"/>
        <rFont val="Calibri"/>
        <family val="2"/>
        <scheme val="minor"/>
      </rPr>
      <t xml:space="preserve"> - Конверсия из посетителей в продажи.
</t>
    </r>
    <r>
      <rPr>
        <b/>
        <sz val="11"/>
        <color theme="1"/>
        <rFont val="Calibri"/>
        <family val="2"/>
        <charset val="204"/>
        <scheme val="minor"/>
      </rPr>
      <t>Средняя цена клика</t>
    </r>
    <r>
      <rPr>
        <sz val="11"/>
        <color theme="1"/>
        <rFont val="Calibri"/>
        <family val="2"/>
        <scheme val="minor"/>
      </rPr>
      <t xml:space="preserve"> - Средняя цена клика на баннер или объявление.
</t>
    </r>
    <r>
      <rPr>
        <b/>
        <sz val="11"/>
        <color theme="1"/>
        <rFont val="Calibri"/>
        <family val="2"/>
        <charset val="204"/>
        <scheme val="minor"/>
      </rPr>
      <t>Стоимость лида</t>
    </r>
    <r>
      <rPr>
        <sz val="11"/>
        <color theme="1"/>
        <rFont val="Calibri"/>
        <family val="2"/>
        <scheme val="minor"/>
      </rPr>
      <t xml:space="preserve"> - Сколько стоит компании привлечение одного потенциального клиента.
</t>
    </r>
    <r>
      <rPr>
        <b/>
        <sz val="11"/>
        <color theme="1"/>
        <rFont val="Calibri"/>
        <family val="2"/>
        <charset val="204"/>
        <scheme val="minor"/>
      </rPr>
      <t>Стоимость клиента</t>
    </r>
    <r>
      <rPr>
        <sz val="11"/>
        <color theme="1"/>
        <rFont val="Calibri"/>
        <family val="2"/>
        <scheme val="minor"/>
      </rPr>
      <t xml:space="preserve"> - Сколько стоит компании привлечение одного реального клиента.
</t>
    </r>
    <r>
      <rPr>
        <b/>
        <sz val="11"/>
        <color theme="1"/>
        <rFont val="Calibri"/>
        <family val="2"/>
        <charset val="204"/>
        <scheme val="minor"/>
      </rPr>
      <t>Средний чек</t>
    </r>
    <r>
      <rPr>
        <sz val="11"/>
        <color theme="1"/>
        <rFont val="Calibri"/>
        <family val="2"/>
        <scheme val="minor"/>
      </rPr>
      <t xml:space="preserve"> - Средняя выручка с 1 продажи.
</t>
    </r>
    <r>
      <rPr>
        <b/>
        <sz val="11"/>
        <color theme="1"/>
        <rFont val="Calibri"/>
        <family val="2"/>
        <charset val="204"/>
        <scheme val="minor"/>
      </rPr>
      <t>Эффективность</t>
    </r>
    <r>
      <rPr>
        <sz val="11"/>
        <color theme="1"/>
        <rFont val="Calibri"/>
        <family val="2"/>
        <scheme val="minor"/>
      </rPr>
      <t xml:space="preserve"> - Сколько чистой прибыли приносит 1 рубль, вложенный в рекламу.
В итогах за месяц расчитываются все данные за 4 периода. 
В итогах за месяц если по факту лидов меньше, чем продаж, то автоматически количество лидов становится равно продажам, так как количество продаж не может быть больше лидов. 
</t>
    </r>
  </si>
  <si>
    <r>
      <rPr>
        <b/>
        <sz val="11"/>
        <color theme="1"/>
        <rFont val="Calibri"/>
        <family val="2"/>
        <charset val="204"/>
        <scheme val="minor"/>
      </rPr>
      <t>Структура расходов на рекламу</t>
    </r>
    <r>
      <rPr>
        <sz val="11"/>
        <color theme="1"/>
        <rFont val="Calibri"/>
        <family val="2"/>
        <scheme val="minor"/>
      </rPr>
      <t xml:space="preserve"> - показывает долю расходов на рекламу по каждому каналу.
</t>
    </r>
    <r>
      <rPr>
        <b/>
        <sz val="11"/>
        <color theme="1"/>
        <rFont val="Calibri"/>
        <family val="2"/>
        <charset val="204"/>
        <scheme val="minor"/>
      </rPr>
      <t>Структура прибыли по каналам</t>
    </r>
    <r>
      <rPr>
        <sz val="11"/>
        <color theme="1"/>
        <rFont val="Calibri"/>
        <family val="2"/>
        <scheme val="minor"/>
      </rPr>
      <t xml:space="preserve"> - показывает долю прибыли, которую принес каждый канал.
</t>
    </r>
    <r>
      <rPr>
        <b/>
        <sz val="11"/>
        <color theme="1"/>
        <rFont val="Calibri"/>
        <family val="2"/>
        <charset val="204"/>
        <scheme val="minor"/>
      </rPr>
      <t>Сравнение расходов на рекламу с прибылью</t>
    </r>
    <r>
      <rPr>
        <sz val="11"/>
        <color theme="1"/>
        <rFont val="Calibri"/>
        <family val="2"/>
        <scheme val="minor"/>
      </rPr>
      <t xml:space="preserve"> - визуальное сравнение прибыли и расходов по каждому каналу.
</t>
    </r>
    <r>
      <rPr>
        <b/>
        <sz val="11"/>
        <color theme="1"/>
        <rFont val="Calibri"/>
        <family val="2"/>
        <charset val="204"/>
        <scheme val="minor"/>
      </rPr>
      <t>Структура расходов</t>
    </r>
    <r>
      <rPr>
        <sz val="11"/>
        <color theme="1"/>
        <rFont val="Calibri"/>
        <family val="2"/>
        <scheme val="minor"/>
      </rPr>
      <t xml:space="preserve"> - показывает доли всех расходов за месяц.
</t>
    </r>
    <r>
      <rPr>
        <b/>
        <sz val="11"/>
        <color theme="1"/>
        <rFont val="Calibri"/>
        <family val="2"/>
        <charset val="204"/>
        <scheme val="minor"/>
      </rPr>
      <t>Структура выручки</t>
    </r>
    <r>
      <rPr>
        <sz val="11"/>
        <color theme="1"/>
        <rFont val="Calibri"/>
        <family val="2"/>
        <scheme val="minor"/>
      </rPr>
      <t xml:space="preserve"> - показывает, из чего состоит выручка.
</t>
    </r>
    <r>
      <rPr>
        <b/>
        <sz val="11"/>
        <color theme="1"/>
        <rFont val="Calibri"/>
        <family val="2"/>
        <charset val="204"/>
        <scheme val="minor"/>
      </rPr>
      <t>Рентабельность деятельности</t>
    </r>
    <r>
      <rPr>
        <sz val="11"/>
        <color theme="1"/>
        <rFont val="Calibri"/>
        <family val="2"/>
        <scheme val="minor"/>
      </rPr>
      <t xml:space="preserve"> - показывает,сколько чистой прибыли приходится на 1 рубль всех расходов.
</t>
    </r>
    <r>
      <rPr>
        <b/>
        <sz val="11"/>
        <color theme="1"/>
        <rFont val="Calibri"/>
        <family val="2"/>
        <charset val="204"/>
        <scheme val="minor"/>
      </rPr>
      <t>Рентабельность продаж</t>
    </r>
    <r>
      <rPr>
        <sz val="11"/>
        <color theme="1"/>
        <rFont val="Calibri"/>
        <family val="2"/>
        <scheme val="minor"/>
      </rPr>
      <t xml:space="preserve"> - показывает, сколько чистой прибыли в 1 рубле выручки.
</t>
    </r>
    <r>
      <rPr>
        <b/>
        <sz val="11"/>
        <color theme="1"/>
        <rFont val="Calibri"/>
        <family val="2"/>
        <charset val="204"/>
        <scheme val="minor"/>
      </rPr>
      <t>Точка безубыточности</t>
    </r>
    <r>
      <rPr>
        <sz val="11"/>
        <color theme="1"/>
        <rFont val="Calibri"/>
        <family val="2"/>
        <scheme val="minor"/>
      </rPr>
      <t xml:space="preserve"> - показывает, с какой суммы выручки начинается прибыль.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</si>
</sst>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164" formatCode="#,##0.00&quot;р.&quot;"/>
    <numFmt numFmtId="165" formatCode="#,##0.00_ ;\-#,##0.00\ "/>
    <numFmt numFmtId="166" formatCode="0.0%"/>
    <numFmt numFmtId="167" formatCode="#,##0&quot;р.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22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2"/>
      <color rgb="FFFF0000"/>
      <name val="Arial Black"/>
      <family val="2"/>
      <charset val="204"/>
    </font>
    <font>
      <b/>
      <sz val="22"/>
      <color rgb="FF3E01A4"/>
      <name val="Tahom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6"/>
      <color rgb="FF0247FE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24"/>
      <name val="Tahoma"/>
      <family val="2"/>
      <charset val="204"/>
    </font>
    <font>
      <b/>
      <sz val="18"/>
      <name val="Tahoma"/>
      <family val="2"/>
      <charset val="204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sz val="24"/>
      <color theme="1"/>
      <name val="Tahoma"/>
      <family val="2"/>
      <charset val="204"/>
    </font>
    <font>
      <b/>
      <u/>
      <sz val="12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4B2CF"/>
        <bgColor indexed="64"/>
      </patternFill>
    </fill>
    <fill>
      <patternFill patternType="solid">
        <fgColor rgb="FF1FBFB5"/>
        <bgColor indexed="64"/>
      </patternFill>
    </fill>
    <fill>
      <patternFill patternType="solid">
        <fgColor rgb="FF99CA5F"/>
        <bgColor indexed="64"/>
      </patternFill>
    </fill>
    <fill>
      <patternFill patternType="solid">
        <fgColor rgb="FFFDC1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E8E3"/>
        <bgColor indexed="64"/>
      </patternFill>
    </fill>
    <fill>
      <patternFill patternType="solid">
        <fgColor rgb="FFEFEA95"/>
        <bgColor indexed="64"/>
      </patternFill>
    </fill>
    <fill>
      <patternFill patternType="solid">
        <fgColor rgb="FFFAD5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rgb="FF00B050"/>
      </top>
      <bottom/>
      <diagonal/>
    </border>
    <border>
      <left/>
      <right/>
      <top style="medium">
        <color indexed="64"/>
      </top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0" tint="-0.34998626667073579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0" xfId="0" applyBorder="1"/>
    <xf numFmtId="0" fontId="10" fillId="0" borderId="0" xfId="0" applyFont="1"/>
    <xf numFmtId="0" fontId="10" fillId="0" borderId="0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5" xfId="0" applyFont="1" applyFill="1" applyBorder="1" applyAlignment="1" applyProtection="1">
      <alignment horizontal="left" vertical="center"/>
      <protection hidden="1"/>
    </xf>
    <xf numFmtId="0" fontId="11" fillId="4" borderId="5" xfId="0" applyFont="1" applyFill="1" applyBorder="1" applyAlignment="1" applyProtection="1">
      <alignment vertical="center"/>
      <protection hidden="1"/>
    </xf>
    <xf numFmtId="0" fontId="11" fillId="4" borderId="5" xfId="0" applyFont="1" applyFill="1" applyBorder="1" applyAlignment="1">
      <alignment vertical="center"/>
    </xf>
    <xf numFmtId="0" fontId="11" fillId="4" borderId="25" xfId="0" applyFont="1" applyFill="1" applyBorder="1" applyAlignment="1" applyProtection="1">
      <alignment horizontal="left" vertical="center"/>
      <protection hidden="1"/>
    </xf>
    <xf numFmtId="0" fontId="11" fillId="3" borderId="1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16" fontId="0" fillId="0" borderId="0" xfId="0" applyNumberFormat="1"/>
    <xf numFmtId="0" fontId="14" fillId="0" borderId="20" xfId="0" applyFont="1" applyBorder="1" applyAlignment="1">
      <alignment horizontal="center" vertical="center"/>
    </xf>
    <xf numFmtId="0" fontId="0" fillId="0" borderId="18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0" fontId="10" fillId="4" borderId="24" xfId="0" applyNumberFormat="1" applyFont="1" applyFill="1" applyBorder="1" applyAlignment="1">
      <alignment vertical="center"/>
    </xf>
    <xf numFmtId="10" fontId="10" fillId="4" borderId="21" xfId="0" applyNumberFormat="1" applyFont="1" applyFill="1" applyBorder="1" applyAlignment="1">
      <alignment vertical="center"/>
    </xf>
    <xf numFmtId="10" fontId="10" fillId="4" borderId="7" xfId="0" applyNumberFormat="1" applyFont="1" applyFill="1" applyBorder="1" applyAlignment="1">
      <alignment vertical="center"/>
    </xf>
    <xf numFmtId="10" fontId="10" fillId="4" borderId="22" xfId="0" applyNumberFormat="1" applyFont="1" applyFill="1" applyBorder="1" applyAlignment="1">
      <alignment vertical="center"/>
    </xf>
    <xf numFmtId="2" fontId="10" fillId="4" borderId="22" xfId="0" applyNumberFormat="1" applyFont="1" applyFill="1" applyBorder="1" applyAlignment="1">
      <alignment vertical="center"/>
    </xf>
    <xf numFmtId="2" fontId="10" fillId="4" borderId="26" xfId="0" applyNumberFormat="1" applyFont="1" applyFill="1" applyBorder="1" applyAlignment="1">
      <alignment vertical="center"/>
    </xf>
    <xf numFmtId="2" fontId="10" fillId="3" borderId="24" xfId="0" applyNumberFormat="1" applyFont="1" applyFill="1" applyBorder="1" applyAlignment="1">
      <alignment vertical="center"/>
    </xf>
    <xf numFmtId="2" fontId="10" fillId="3" borderId="23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0" fontId="10" fillId="4" borderId="2" xfId="0" applyNumberFormat="1" applyFont="1" applyFill="1" applyBorder="1" applyAlignment="1">
      <alignment vertical="center"/>
    </xf>
    <xf numFmtId="10" fontId="10" fillId="4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/>
    </xf>
    <xf numFmtId="2" fontId="10" fillId="3" borderId="10" xfId="0" applyNumberFormat="1" applyFont="1" applyFill="1" applyBorder="1" applyAlignment="1">
      <alignment vertical="center"/>
    </xf>
    <xf numFmtId="2" fontId="10" fillId="4" borderId="7" xfId="0" applyNumberFormat="1" applyFont="1" applyFill="1" applyBorder="1" applyAlignment="1">
      <alignment vertical="center"/>
    </xf>
    <xf numFmtId="10" fontId="10" fillId="4" borderId="3" xfId="0" applyNumberFormat="1" applyFont="1" applyFill="1" applyBorder="1" applyAlignment="1">
      <alignment vertical="center"/>
    </xf>
    <xf numFmtId="2" fontId="10" fillId="3" borderId="11" xfId="0" applyNumberFormat="1" applyFont="1" applyFill="1" applyBorder="1" applyAlignment="1">
      <alignment vertical="center"/>
    </xf>
    <xf numFmtId="2" fontId="10" fillId="3" borderId="13" xfId="0" applyNumberFormat="1" applyFont="1" applyFill="1" applyBorder="1" applyAlignment="1">
      <alignment vertical="center"/>
    </xf>
    <xf numFmtId="2" fontId="10" fillId="3" borderId="14" xfId="0" applyNumberFormat="1" applyFont="1" applyFill="1" applyBorder="1" applyAlignment="1">
      <alignment vertical="center"/>
    </xf>
    <xf numFmtId="2" fontId="10" fillId="4" borderId="10" xfId="0" applyNumberFormat="1" applyFont="1" applyFill="1" applyBorder="1" applyAlignment="1">
      <alignment vertical="center"/>
    </xf>
    <xf numFmtId="2" fontId="10" fillId="4" borderId="11" xfId="0" applyNumberFormat="1" applyFont="1" applyFill="1" applyBorder="1" applyAlignment="1">
      <alignment vertical="center"/>
    </xf>
    <xf numFmtId="2" fontId="11" fillId="3" borderId="36" xfId="0" applyNumberFormat="1" applyFont="1" applyFill="1" applyBorder="1" applyAlignment="1">
      <alignment vertical="center"/>
    </xf>
    <xf numFmtId="2" fontId="11" fillId="3" borderId="40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2" fontId="11" fillId="3" borderId="15" xfId="0" applyNumberFormat="1" applyFont="1" applyFill="1" applyBorder="1" applyAlignment="1">
      <alignment vertical="center"/>
    </xf>
    <xf numFmtId="2" fontId="11" fillId="3" borderId="12" xfId="0" applyNumberFormat="1" applyFont="1" applyFill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5" fillId="0" borderId="0" xfId="0" applyFont="1"/>
    <xf numFmtId="4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0" fontId="0" fillId="0" borderId="14" xfId="0" applyNumberFormat="1" applyBorder="1" applyAlignment="1">
      <alignment horizontal="right"/>
    </xf>
    <xf numFmtId="10" fontId="0" fillId="0" borderId="15" xfId="0" applyNumberFormat="1" applyBorder="1"/>
    <xf numFmtId="0" fontId="11" fillId="0" borderId="31" xfId="0" applyFont="1" applyBorder="1" applyAlignment="1">
      <alignment horizont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wrapText="1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11" fillId="0" borderId="16" xfId="0" applyFont="1" applyBorder="1" applyAlignment="1">
      <alignment horizontal="center" wrapText="1"/>
    </xf>
    <xf numFmtId="0" fontId="0" fillId="0" borderId="43" xfId="0" applyBorder="1"/>
    <xf numFmtId="0" fontId="0" fillId="0" borderId="5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0" fontId="11" fillId="0" borderId="16" xfId="0" applyFont="1" applyBorder="1"/>
    <xf numFmtId="0" fontId="11" fillId="0" borderId="42" xfId="0" applyFont="1" applyBorder="1" applyAlignment="1">
      <alignment horizontal="right"/>
    </xf>
    <xf numFmtId="10" fontId="11" fillId="0" borderId="31" xfId="0" applyNumberFormat="1" applyFont="1" applyBorder="1" applyAlignment="1">
      <alignment horizontal="right"/>
    </xf>
    <xf numFmtId="10" fontId="11" fillId="0" borderId="41" xfId="0" applyNumberFormat="1" applyFont="1" applyBorder="1"/>
    <xf numFmtId="0" fontId="21" fillId="0" borderId="0" xfId="0" applyFont="1" applyAlignment="1">
      <alignment horizontal="center"/>
    </xf>
    <xf numFmtId="2" fontId="21" fillId="0" borderId="0" xfId="0" applyNumberFormat="1" applyFont="1"/>
    <xf numFmtId="10" fontId="0" fillId="0" borderId="15" xfId="0" applyNumberForma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/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11" fillId="0" borderId="1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42" xfId="0" applyFont="1" applyBorder="1"/>
    <xf numFmtId="0" fontId="8" fillId="0" borderId="0" xfId="0" applyFont="1" applyFill="1" applyBorder="1" applyAlignment="1">
      <alignment vertical="center"/>
    </xf>
    <xf numFmtId="0" fontId="0" fillId="0" borderId="2" xfId="0" applyBorder="1"/>
    <xf numFmtId="0" fontId="0" fillId="0" borderId="6" xfId="0" applyBorder="1"/>
    <xf numFmtId="0" fontId="0" fillId="0" borderId="10" xfId="0" applyBorder="1"/>
    <xf numFmtId="0" fontId="11" fillId="0" borderId="0" xfId="0" applyFont="1"/>
    <xf numFmtId="2" fontId="0" fillId="0" borderId="0" xfId="0" applyNumberFormat="1"/>
    <xf numFmtId="10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165" fontId="0" fillId="0" borderId="4" xfId="0" applyNumberFormat="1" applyBorder="1"/>
    <xf numFmtId="165" fontId="0" fillId="0" borderId="8" xfId="0" applyNumberFormat="1" applyBorder="1"/>
    <xf numFmtId="165" fontId="0" fillId="0" borderId="12" xfId="0" applyNumberFormat="1" applyBorder="1"/>
    <xf numFmtId="0" fontId="21" fillId="0" borderId="0" xfId="0" applyFont="1"/>
    <xf numFmtId="1" fontId="21" fillId="0" borderId="0" xfId="0" applyNumberFormat="1" applyFont="1"/>
    <xf numFmtId="1" fontId="21" fillId="0" borderId="0" xfId="0" applyNumberFormat="1" applyFont="1" applyAlignment="1"/>
    <xf numFmtId="165" fontId="21" fillId="0" borderId="0" xfId="0" applyNumberFormat="1" applyFont="1"/>
    <xf numFmtId="0" fontId="7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 applyAlignment="1"/>
    <xf numFmtId="2" fontId="11" fillId="0" borderId="0" xfId="0" applyNumberFormat="1" applyFont="1" applyAlignment="1"/>
    <xf numFmtId="0" fontId="11" fillId="0" borderId="0" xfId="0" applyFont="1" applyAlignment="1">
      <alignment horizontal="center" vertical="center"/>
    </xf>
    <xf numFmtId="2" fontId="11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5" xfId="0" applyBorder="1"/>
    <xf numFmtId="0" fontId="0" fillId="0" borderId="21" xfId="0" applyBorder="1"/>
    <xf numFmtId="0" fontId="0" fillId="0" borderId="46" xfId="0" applyBorder="1"/>
    <xf numFmtId="0" fontId="11" fillId="0" borderId="50" xfId="0" applyFont="1" applyBorder="1" applyAlignment="1">
      <alignment horizontal="center"/>
    </xf>
    <xf numFmtId="0" fontId="0" fillId="11" borderId="47" xfId="0" applyFill="1" applyBorder="1"/>
    <xf numFmtId="0" fontId="0" fillId="11" borderId="48" xfId="0" applyFill="1" applyBorder="1"/>
    <xf numFmtId="0" fontId="0" fillId="0" borderId="49" xfId="0" applyBorder="1" applyAlignment="1">
      <alignment horizontal="center"/>
    </xf>
    <xf numFmtId="0" fontId="16" fillId="0" borderId="0" xfId="0" applyFont="1" applyAlignment="1"/>
    <xf numFmtId="0" fontId="11" fillId="10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2" fontId="11" fillId="7" borderId="0" xfId="0" applyNumberFormat="1" applyFont="1" applyFill="1" applyAlignment="1">
      <alignment horizontal="center"/>
    </xf>
    <xf numFmtId="1" fontId="11" fillId="8" borderId="0" xfId="0" applyNumberFormat="1" applyFont="1" applyFill="1" applyAlignment="1">
      <alignment horizontal="center"/>
    </xf>
    <xf numFmtId="1" fontId="11" fillId="9" borderId="0" xfId="0" applyNumberFormat="1" applyFont="1" applyFill="1" applyAlignment="1">
      <alignment horizontal="center"/>
    </xf>
    <xf numFmtId="1" fontId="11" fillId="10" borderId="0" xfId="0" applyNumberFormat="1" applyFont="1" applyFill="1" applyAlignment="1">
      <alignment horizontal="center"/>
    </xf>
    <xf numFmtId="1" fontId="11" fillId="10" borderId="0" xfId="0" applyNumberFormat="1" applyFont="1" applyFill="1" applyAlignment="1">
      <alignment horizontal="center" vertical="center"/>
    </xf>
    <xf numFmtId="1" fontId="11" fillId="9" borderId="0" xfId="0" applyNumberFormat="1" applyFont="1" applyFill="1" applyAlignment="1">
      <alignment horizontal="center" vertical="center"/>
    </xf>
    <xf numFmtId="1" fontId="11" fillId="8" borderId="0" xfId="0" applyNumberFormat="1" applyFont="1" applyFill="1" applyAlignment="1">
      <alignment horizontal="center" vertical="center"/>
    </xf>
    <xf numFmtId="0" fontId="11" fillId="11" borderId="0" xfId="0" applyFont="1" applyFill="1" applyBorder="1" applyAlignment="1">
      <alignment horizontal="center"/>
    </xf>
    <xf numFmtId="164" fontId="25" fillId="0" borderId="0" xfId="0" applyNumberFormat="1" applyFont="1"/>
    <xf numFmtId="1" fontId="25" fillId="0" borderId="0" xfId="0" applyNumberFormat="1" applyFont="1"/>
    <xf numFmtId="0" fontId="11" fillId="2" borderId="51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10" fontId="11" fillId="2" borderId="36" xfId="0" applyNumberFormat="1" applyFont="1" applyFill="1" applyBorder="1" applyAlignment="1">
      <alignment vertical="center"/>
    </xf>
    <xf numFmtId="10" fontId="11" fillId="2" borderId="37" xfId="0" applyNumberFormat="1" applyFont="1" applyFill="1" applyBorder="1" applyAlignment="1">
      <alignment vertical="center"/>
    </xf>
    <xf numFmtId="10" fontId="11" fillId="2" borderId="38" xfId="0" applyNumberFormat="1" applyFont="1" applyFill="1" applyBorder="1" applyAlignment="1">
      <alignment vertical="center"/>
    </xf>
    <xf numFmtId="2" fontId="11" fillId="2" borderId="37" xfId="0" applyNumberFormat="1" applyFont="1" applyFill="1" applyBorder="1" applyAlignment="1">
      <alignment vertical="center"/>
    </xf>
    <xf numFmtId="2" fontId="11" fillId="2" borderId="39" xfId="0" applyNumberFormat="1" applyFont="1" applyFill="1" applyBorder="1" applyAlignment="1">
      <alignment vertical="center"/>
    </xf>
    <xf numFmtId="10" fontId="11" fillId="2" borderId="4" xfId="0" applyNumberFormat="1" applyFont="1" applyFill="1" applyBorder="1" applyAlignment="1">
      <alignment vertical="center"/>
    </xf>
    <xf numFmtId="10" fontId="11" fillId="2" borderId="8" xfId="0" applyNumberFormat="1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vertical="center"/>
    </xf>
    <xf numFmtId="2" fontId="11" fillId="2" borderId="12" xfId="0" applyNumberFormat="1" applyFont="1" applyFill="1" applyBorder="1" applyAlignment="1">
      <alignment vertical="center"/>
    </xf>
    <xf numFmtId="164" fontId="0" fillId="0" borderId="0" xfId="0" applyNumberFormat="1"/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0" fontId="21" fillId="0" borderId="0" xfId="0" applyNumberFormat="1" applyFont="1"/>
    <xf numFmtId="0" fontId="0" fillId="0" borderId="54" xfId="0" applyBorder="1"/>
    <xf numFmtId="0" fontId="0" fillId="0" borderId="49" xfId="0" applyBorder="1"/>
    <xf numFmtId="0" fontId="21" fillId="0" borderId="0" xfId="0" applyFont="1" applyBorder="1"/>
    <xf numFmtId="0" fontId="21" fillId="0" borderId="53" xfId="0" applyFont="1" applyBorder="1"/>
    <xf numFmtId="0" fontId="21" fillId="0" borderId="54" xfId="0" applyFont="1" applyBorder="1"/>
    <xf numFmtId="0" fontId="21" fillId="0" borderId="47" xfId="0" applyFont="1" applyBorder="1"/>
    <xf numFmtId="1" fontId="21" fillId="0" borderId="0" xfId="0" applyNumberFormat="1" applyFont="1" applyBorder="1"/>
    <xf numFmtId="0" fontId="0" fillId="0" borderId="0" xfId="0" applyBorder="1" applyAlignment="1"/>
    <xf numFmtId="0" fontId="0" fillId="12" borderId="0" xfId="0" applyFill="1" applyBorder="1"/>
    <xf numFmtId="0" fontId="0" fillId="12" borderId="0" xfId="0" applyFill="1"/>
    <xf numFmtId="0" fontId="30" fillId="12" borderId="0" xfId="0" applyFont="1" applyFill="1" applyBorder="1" applyAlignment="1">
      <alignment horizontal="center" vertical="center" wrapText="1"/>
    </xf>
    <xf numFmtId="0" fontId="30" fillId="12" borderId="0" xfId="0" applyFont="1" applyFill="1" applyBorder="1"/>
    <xf numFmtId="0" fontId="0" fillId="12" borderId="0" xfId="0" applyFill="1" applyBorder="1" applyAlignment="1">
      <alignment horizontal="center"/>
    </xf>
    <xf numFmtId="0" fontId="0" fillId="13" borderId="0" xfId="0" applyFill="1" applyBorder="1"/>
    <xf numFmtId="0" fontId="30" fillId="13" borderId="0" xfId="0" applyFont="1" applyFill="1" applyBorder="1" applyAlignment="1">
      <alignment vertical="center"/>
    </xf>
    <xf numFmtId="0" fontId="30" fillId="13" borderId="0" xfId="0" applyFont="1" applyFill="1" applyBorder="1" applyAlignment="1">
      <alignment horizontal="center" vertical="center" wrapText="1"/>
    </xf>
    <xf numFmtId="0" fontId="30" fillId="14" borderId="0" xfId="0" applyFont="1" applyFill="1" applyBorder="1" applyAlignment="1">
      <alignment vertical="center"/>
    </xf>
    <xf numFmtId="0" fontId="0" fillId="14" borderId="0" xfId="0" applyFill="1" applyBorder="1"/>
    <xf numFmtId="0" fontId="30" fillId="14" borderId="0" xfId="0" applyFont="1" applyFill="1" applyBorder="1" applyAlignment="1">
      <alignment horizontal="center" vertical="center" wrapText="1"/>
    </xf>
    <xf numFmtId="0" fontId="0" fillId="15" borderId="0" xfId="0" applyFill="1" applyBorder="1"/>
    <xf numFmtId="0" fontId="30" fillId="15" borderId="0" xfId="0" applyFont="1" applyFill="1" applyBorder="1" applyAlignment="1">
      <alignment horizontal="center" vertical="center" wrapText="1"/>
    </xf>
    <xf numFmtId="0" fontId="30" fillId="15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167" fontId="11" fillId="12" borderId="0" xfId="0" applyNumberFormat="1" applyFont="1" applyFill="1" applyBorder="1" applyAlignment="1">
      <alignment horizontal="center" vertical="center"/>
    </xf>
    <xf numFmtId="0" fontId="11" fillId="13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3" borderId="0" xfId="0" applyNumberFormat="1" applyFont="1" applyFill="1" applyBorder="1" applyAlignment="1">
      <alignment horizontal="center" vertical="center"/>
    </xf>
    <xf numFmtId="10" fontId="11" fillId="14" borderId="0" xfId="0" applyNumberFormat="1" applyFont="1" applyFill="1" applyBorder="1" applyAlignment="1">
      <alignment horizontal="center" vertical="center"/>
    </xf>
    <xf numFmtId="0" fontId="11" fillId="14" borderId="0" xfId="0" applyNumberFormat="1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10" fontId="11" fillId="15" borderId="0" xfId="0" applyNumberFormat="1" applyFont="1" applyFill="1" applyBorder="1" applyAlignment="1">
      <alignment horizontal="center" vertical="center"/>
    </xf>
    <xf numFmtId="0" fontId="11" fillId="15" borderId="0" xfId="0" applyNumberFormat="1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42" fontId="11" fillId="15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6" fontId="21" fillId="0" borderId="0" xfId="0" applyNumberFormat="1" applyFont="1"/>
    <xf numFmtId="164" fontId="21" fillId="0" borderId="0" xfId="0" applyNumberFormat="1" applyFont="1"/>
    <xf numFmtId="0" fontId="10" fillId="0" borderId="21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/>
      <protection locked="0" hidden="1"/>
    </xf>
    <xf numFmtId="10" fontId="11" fillId="0" borderId="0" xfId="0" applyNumberFormat="1" applyFont="1" applyBorder="1" applyAlignment="1" applyProtection="1">
      <alignment horizontal="center"/>
      <protection locked="0" hidden="1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 hidden="1"/>
    </xf>
    <xf numFmtId="0" fontId="14" fillId="0" borderId="2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10" fillId="0" borderId="21" xfId="0" applyFont="1" applyBorder="1" applyAlignment="1" applyProtection="1">
      <alignment vertical="center"/>
      <protection locked="0" hidden="1"/>
    </xf>
    <xf numFmtId="0" fontId="10" fillId="0" borderId="22" xfId="0" applyFont="1" applyBorder="1" applyAlignment="1" applyProtection="1">
      <alignment vertical="center"/>
      <protection locked="0" hidden="1"/>
    </xf>
    <xf numFmtId="0" fontId="10" fillId="0" borderId="23" xfId="0" applyFont="1" applyBorder="1" applyAlignment="1" applyProtection="1">
      <alignment vertical="center"/>
      <protection locked="0" hidden="1"/>
    </xf>
    <xf numFmtId="0" fontId="10" fillId="0" borderId="13" xfId="0" applyFont="1" applyBorder="1" applyAlignment="1" applyProtection="1">
      <alignment vertical="center"/>
      <protection locked="0" hidden="1"/>
    </xf>
    <xf numFmtId="0" fontId="10" fillId="0" borderId="14" xfId="0" applyFont="1" applyBorder="1" applyAlignment="1" applyProtection="1">
      <alignment vertical="center"/>
      <protection locked="0" hidden="1"/>
    </xf>
    <xf numFmtId="0" fontId="10" fillId="0" borderId="6" xfId="0" applyFont="1" applyBorder="1" applyAlignment="1" applyProtection="1">
      <alignment vertical="center"/>
      <protection locked="0" hidden="1"/>
    </xf>
    <xf numFmtId="0" fontId="10" fillId="0" borderId="7" xfId="0" applyFont="1" applyBorder="1" applyAlignment="1" applyProtection="1">
      <alignment vertical="center"/>
      <protection locked="0" hidden="1"/>
    </xf>
    <xf numFmtId="0" fontId="10" fillId="0" borderId="10" xfId="0" applyFont="1" applyBorder="1" applyAlignment="1" applyProtection="1">
      <alignment vertical="center"/>
      <protection locked="0" hidden="1"/>
    </xf>
    <xf numFmtId="0" fontId="10" fillId="0" borderId="11" xfId="0" applyFont="1" applyBorder="1" applyAlignment="1" applyProtection="1">
      <alignment vertical="center"/>
      <protection locked="0" hidden="1"/>
    </xf>
    <xf numFmtId="49" fontId="14" fillId="0" borderId="19" xfId="0" applyNumberFormat="1" applyFont="1" applyBorder="1" applyAlignment="1" applyProtection="1">
      <alignment horizontal="center" vertical="center"/>
      <protection locked="0" hidden="1"/>
    </xf>
    <xf numFmtId="0" fontId="0" fillId="5" borderId="17" xfId="0" applyFill="1" applyBorder="1" applyAlignment="1" applyProtection="1">
      <alignment horizontal="center" vertical="center"/>
      <protection locked="0" hidden="1"/>
    </xf>
    <xf numFmtId="0" fontId="0" fillId="5" borderId="31" xfId="0" applyFill="1" applyBorder="1" applyAlignment="1" applyProtection="1">
      <alignment horizontal="center" vertical="center"/>
      <protection locked="0" hidden="1"/>
    </xf>
    <xf numFmtId="0" fontId="0" fillId="5" borderId="32" xfId="0" applyFill="1" applyBorder="1" applyAlignment="1" applyProtection="1">
      <alignment horizontal="center" vertical="center"/>
      <protection locked="0"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56" xfId="0" applyBorder="1"/>
    <xf numFmtId="167" fontId="11" fillId="16" borderId="55" xfId="0" applyNumberFormat="1" applyFont="1" applyFill="1" applyBorder="1" applyAlignment="1" applyProtection="1">
      <alignment horizontal="center" vertical="center"/>
      <protection locked="0"/>
    </xf>
    <xf numFmtId="10" fontId="11" fillId="16" borderId="55" xfId="0" applyNumberFormat="1" applyFont="1" applyFill="1" applyBorder="1" applyAlignment="1" applyProtection="1">
      <alignment horizontal="center" vertical="center"/>
      <protection locked="0"/>
    </xf>
    <xf numFmtId="44" fontId="11" fillId="16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3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1" fillId="0" borderId="31" xfId="0" applyFont="1" applyFill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right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 wrapText="1"/>
      <protection locked="0" hidden="1"/>
    </xf>
    <xf numFmtId="0" fontId="10" fillId="0" borderId="23" xfId="0" applyFont="1" applyBorder="1" applyAlignment="1" applyProtection="1">
      <alignment horizontal="center" vertical="center" wrapText="1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10" fillId="0" borderId="11" xfId="0" applyFont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6" fillId="0" borderId="27" xfId="0" applyFont="1" applyBorder="1" applyAlignment="1" applyProtection="1">
      <alignment horizontal="center" vertical="center" wrapText="1"/>
      <protection locked="0" hidden="1"/>
    </xf>
    <xf numFmtId="0" fontId="10" fillId="0" borderId="28" xfId="0" applyFont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C0E8E3"/>
      <color rgb="FFEFEA95"/>
      <color rgb="FFFAD5CC"/>
      <color rgb="FFA6072E"/>
      <color rgb="FFC0E8ED"/>
      <color rgb="FFB0CB1F"/>
      <color rgb="FF94C92C"/>
      <color rgb="FF99CA5F"/>
      <color rgb="FF1FBF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Январь!$B$157:$B$166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Январь!$C$157:$C$166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Январь!$B$157:$B$166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Январь!$E$157:$E$166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Январь!$B$157:$B$166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Январь!$F$157:$F$166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Январь!$B$157:$B$166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Январь!$C$157:$C$166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Январь!$B$157:$B$166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Январь!$E$157:$E$166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84373504"/>
        <c:axId val="84784192"/>
      </c:barChart>
      <c:catAx>
        <c:axId val="8437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4784192"/>
        <c:crosses val="autoZero"/>
        <c:auto val="1"/>
        <c:lblAlgn val="ctr"/>
        <c:lblOffset val="100"/>
        <c:noMultiLvlLbl val="0"/>
      </c:catAx>
      <c:valAx>
        <c:axId val="8478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7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Январь!$B$192:$B$199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Январь!$C$192:$C$199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Январь!$B$192:$B$199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Январь!$D$192:$D$199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(Январь!$B$190,Январь!$B$192:$B$199)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(Январь!$C$190,Январь!$C$192:$C$199)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Январь!$E$213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Январь!$F$212:$O$212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Январь!$F$213:$O$213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Январь!$E$214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Январь!$F$212:$O$212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Январь!$F$214:$O$214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Январь!$E$215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Январь!$F$212:$O$212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Январь!$F$215:$O$215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Январь!$E$216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Январь!$F$212:$O$212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Январь!$F$216:$O$216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74016"/>
        <c:axId val="89261184"/>
      </c:lineChart>
      <c:catAx>
        <c:axId val="843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9261184"/>
        <c:crosses val="autoZero"/>
        <c:auto val="1"/>
        <c:lblAlgn val="ctr"/>
        <c:lblOffset val="100"/>
        <c:noMultiLvlLbl val="0"/>
      </c:catAx>
      <c:valAx>
        <c:axId val="8926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layout/>
          <c:overlay val="0"/>
        </c:title>
        <c:numFmt formatCode="#,##0.00_ ;\-#,##0.00\ " sourceLinked="1"/>
        <c:majorTickMark val="out"/>
        <c:minorTickMark val="none"/>
        <c:tickLblPos val="nextTo"/>
        <c:crossAx val="8437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Февраль!$B$157:$B$166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Февраль!$C$157:$C$166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Февраль!$B$157:$B$166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Февраль!$E$157:$E$166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Февраль!$B$157:$B$166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Февраль!$F$157:$F$166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Февраль!$B$157:$B$166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Февраль!$C$157:$C$166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Февраль!$B$157:$B$166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Февраль!$E$157:$E$166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3903360"/>
        <c:axId val="98533952"/>
      </c:barChart>
      <c:catAx>
        <c:axId val="9390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98533952"/>
        <c:crosses val="autoZero"/>
        <c:auto val="1"/>
        <c:lblAlgn val="ctr"/>
        <c:lblOffset val="100"/>
        <c:noMultiLvlLbl val="0"/>
      </c:catAx>
      <c:valAx>
        <c:axId val="9853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0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Февраль!$B$192:$B$199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Февраль!$C$192:$C$199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Февраль!$B$192:$B$199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Февраль!$D$192:$D$199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(Февраль!$B$190,Февраль!$B$192:$B$199)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(Февраль!$C$190,Февраль!$C$192:$C$199)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Февраль!$E$213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Февраль!$F$212:$O$212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Февраль!$F$213:$O$213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Февраль!$E$214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Февраль!$F$212:$O$212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Февраль!$F$214:$O$214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Февраль!$E$215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Февраль!$F$212:$O$212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Февраль!$F$215:$O$215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Февраль!$E$216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Февраль!$F$212:$O$212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Февраль!$F$216:$O$216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03872"/>
        <c:axId val="98537984"/>
      </c:lineChart>
      <c:catAx>
        <c:axId val="9390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8537984"/>
        <c:crosses val="autoZero"/>
        <c:auto val="1"/>
        <c:lblAlgn val="ctr"/>
        <c:lblOffset val="100"/>
        <c:noMultiLvlLbl val="0"/>
      </c:catAx>
      <c:valAx>
        <c:axId val="9853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9390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Март!$B$157:$B$166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Март!$C$157:$C$166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Март!$B$157:$B$166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Март!$E$157:$E$166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Март!$B$157:$B$166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Март!$F$157:$F$166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Март!$B$157:$B$166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Март!$C$157:$C$166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Март!$B$157:$B$166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Март!$E$157:$E$166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00927488"/>
        <c:axId val="105271232"/>
      </c:barChart>
      <c:catAx>
        <c:axId val="10092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71232"/>
        <c:crosses val="autoZero"/>
        <c:auto val="1"/>
        <c:lblAlgn val="ctr"/>
        <c:lblOffset val="100"/>
        <c:noMultiLvlLbl val="0"/>
      </c:catAx>
      <c:valAx>
        <c:axId val="10527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2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Март!$B$192:$B$199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Март!$C$192:$C$199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Март!$B$192:$B$199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Март!$D$192:$D$199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(Март!$B$190,Март!$B$192:$B$199)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(Март!$C$190,Март!$C$192:$C$199)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Март!$E$213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Март!$F$212:$O$212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Март!$F$213:$O$213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Март!$E$214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Март!$F$212:$O$212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Март!$F$214:$O$214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Март!$E$215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Март!$F$212:$O$212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Март!$F$215:$O$215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Март!$E$216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Март!$F$212:$O$212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Март!$F$216:$O$216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8000"/>
        <c:axId val="106930176"/>
      </c:lineChart>
      <c:catAx>
        <c:axId val="10092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6930176"/>
        <c:crosses val="autoZero"/>
        <c:auto val="1"/>
        <c:lblAlgn val="ctr"/>
        <c:lblOffset val="100"/>
        <c:noMultiLvlLbl val="0"/>
      </c:catAx>
      <c:valAx>
        <c:axId val="106930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0092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Апрель!$B$157:$B$166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Апрель!$C$157:$C$166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Апрель!$B$157:$B$166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Апрель!$E$157:$E$166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Апрель!$B$157:$B$166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Апрель!$F$157:$F$166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Апрель!$B$157:$B$166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Апрель!$C$157:$C$166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Апрель!$B$157:$B$166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Апрель!$E$157:$E$166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07106816"/>
        <c:axId val="106937664"/>
      </c:barChart>
      <c:catAx>
        <c:axId val="10710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37664"/>
        <c:crosses val="autoZero"/>
        <c:auto val="1"/>
        <c:lblAlgn val="ctr"/>
        <c:lblOffset val="100"/>
        <c:noMultiLvlLbl val="0"/>
      </c:catAx>
      <c:valAx>
        <c:axId val="10693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0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Апрель!$B$192:$B$199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Апрель!$C$192:$C$199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Апрель!$B$192:$B$199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Апрель!$D$192:$D$199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(Апрель!$B$190,Апрель!$B$192:$B$199)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(Апрель!$C$190,Апрель!$C$192:$C$199)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Апрель!$E$213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Апрель!$F$212:$O$212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Апрель!$F$213:$O$213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Апрель!$E$214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Апрель!$F$212:$O$212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Апрель!$F$214:$O$214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Апрель!$E$215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Апрель!$F$212:$O$212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Апрель!$F$215:$O$215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Апрель!$E$216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Апрель!$F$212:$O$212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Апрель!$F$216:$O$216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07328"/>
        <c:axId val="108301696"/>
      </c:lineChart>
      <c:catAx>
        <c:axId val="10710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8301696"/>
        <c:crosses val="autoZero"/>
        <c:auto val="1"/>
        <c:lblAlgn val="ctr"/>
        <c:lblOffset val="100"/>
        <c:noMultiLvlLbl val="0"/>
      </c:catAx>
      <c:valAx>
        <c:axId val="10830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071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Май!$B$157:$B$166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Май!$C$157:$C$166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Май!$B$157:$B$166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Май!$E$157:$E$166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Май!$B$157:$B$166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Май!$F$157:$F$166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Май!$B$157:$B$166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Май!$C$157:$C$166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Май!$B$157:$B$166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Май!$E$157:$E$166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09561856"/>
        <c:axId val="109382464"/>
      </c:barChart>
      <c:catAx>
        <c:axId val="10956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382464"/>
        <c:crosses val="autoZero"/>
        <c:auto val="1"/>
        <c:lblAlgn val="ctr"/>
        <c:lblOffset val="100"/>
        <c:noMultiLvlLbl val="0"/>
      </c:catAx>
      <c:valAx>
        <c:axId val="10938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56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Май!$B$192:$B$199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Май!$C$192:$C$199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Май!$B$192:$B$199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Май!$D$192:$D$199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(Май!$B$190,Май!$B$192:$B$199)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(Май!$C$190,Май!$C$192:$C$199)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Май!$E$213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Май!$F$212:$O$212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Май!$F$213:$O$213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Май!$E$214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Май!$F$212:$O$212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Май!$F$214:$O$214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Май!$E$215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Май!$F$212:$O$212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Май!$F$215:$O$215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Май!$E$216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Май!$F$212:$O$212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Май!$F$216:$O$216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2368"/>
        <c:axId val="109387072"/>
      </c:lineChart>
      <c:catAx>
        <c:axId val="1095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387072"/>
        <c:crosses val="autoZero"/>
        <c:auto val="1"/>
        <c:lblAlgn val="ctr"/>
        <c:lblOffset val="100"/>
        <c:noMultiLvlLbl val="0"/>
      </c:catAx>
      <c:valAx>
        <c:axId val="10938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0956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Июнь!$B$157:$B$166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Июнь!$C$157:$C$166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Июнь!$B$157:$B$166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Июнь!$E$157:$E$166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Июнь!$B$157:$B$166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Июнь!$F$157:$F$166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Июнь!$B$157:$B$166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Июнь!$C$157:$C$166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Июнь!$B$157:$B$166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Июнь!$E$157:$E$166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10815232"/>
        <c:axId val="109287616"/>
      </c:barChart>
      <c:catAx>
        <c:axId val="11081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287616"/>
        <c:crosses val="autoZero"/>
        <c:auto val="1"/>
        <c:lblAlgn val="ctr"/>
        <c:lblOffset val="100"/>
        <c:noMultiLvlLbl val="0"/>
      </c:catAx>
      <c:valAx>
        <c:axId val="10928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Июнь!$B$192:$B$199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Июнь!$C$192:$C$199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Июнь!$B$192:$B$199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Июнь!$D$192:$D$199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(Июнь!$B$190,Июнь!$B$192:$B$199)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(Июнь!$C$190,Июнь!$C$192:$C$199)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Июнь!$E$213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Июнь!$F$212:$O$212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Июнь!$F$213:$O$213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Июнь!$E$214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Июнь!$F$212:$O$212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Июнь!$F$214:$O$214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Июнь!$E$215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Июнь!$F$212:$O$212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Июнь!$F$215:$O$215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Июнь!$E$216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Июнь!$F$212:$O$212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Июнь!$F$216:$O$216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15744"/>
        <c:axId val="109964672"/>
      </c:lineChart>
      <c:catAx>
        <c:axId val="1108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964672"/>
        <c:crosses val="autoZero"/>
        <c:auto val="1"/>
        <c:lblAlgn val="ctr"/>
        <c:lblOffset val="100"/>
        <c:noMultiLvlLbl val="0"/>
      </c:catAx>
      <c:valAx>
        <c:axId val="109964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1081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Июль!$B$157:$B$166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Июль!$C$157:$C$166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Июль!$B$157:$B$166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Июль!$E$157:$E$166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Июль!$B$157:$B$166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Июль!$F$157:$F$166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Июль!$B$157:$B$166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Июль!$C$157:$C$166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Июль!$B$157:$B$166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Июль!$E$157:$E$166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11170048"/>
        <c:axId val="111397696"/>
      </c:barChart>
      <c:catAx>
        <c:axId val="1111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97696"/>
        <c:crosses val="autoZero"/>
        <c:auto val="1"/>
        <c:lblAlgn val="ctr"/>
        <c:lblOffset val="100"/>
        <c:noMultiLvlLbl val="0"/>
      </c:catAx>
      <c:valAx>
        <c:axId val="11139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7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Июль!$B$192:$B$199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Июль!$C$192:$C$199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Июль!$B$192:$B$199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Июль!$D$192:$D$199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(Июль!$B$190,Июль!$B$192:$B$199)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(Июль!$C$190,Июль!$C$192:$C$199)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Июль!$E$213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Июль!$F$212:$O$212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Июль!$F$213:$O$213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Июль!$E$214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Июль!$F$212:$O$212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Июль!$F$214:$O$214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Июль!$E$215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Июль!$F$212:$O$212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Июль!$F$215:$O$215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Июль!$E$216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Июль!$F$212:$O$212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Июль!$F$216:$O$216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0560"/>
        <c:axId val="111401728"/>
      </c:lineChart>
      <c:catAx>
        <c:axId val="1111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1401728"/>
        <c:crosses val="autoZero"/>
        <c:auto val="1"/>
        <c:lblAlgn val="ctr"/>
        <c:lblOffset val="100"/>
        <c:noMultiLvlLbl val="0"/>
      </c:catAx>
      <c:valAx>
        <c:axId val="111401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1117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Август!$B$157:$B$166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Август!$C$157:$C$166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Август!$B$157:$B$166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Август!$E$157:$E$166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Август!$B$157:$B$166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Август!$F$157:$F$166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Август!$B$157:$B$166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Август!$C$157:$C$166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Август!$B$157:$B$166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Август!$E$157:$E$166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14157568"/>
        <c:axId val="113236736"/>
      </c:barChart>
      <c:catAx>
        <c:axId val="11415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36736"/>
        <c:crosses val="autoZero"/>
        <c:auto val="1"/>
        <c:lblAlgn val="ctr"/>
        <c:lblOffset val="100"/>
        <c:noMultiLvlLbl val="0"/>
      </c:catAx>
      <c:valAx>
        <c:axId val="11323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5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Август!$B$192:$B$199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Август!$C$192:$C$199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Август!$B$192:$B$199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Август!$D$192:$D$199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(Август!$B$190,Август!$B$192:$B$199)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(Август!$C$190,Август!$C$192:$C$199)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Август!$E$213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Август!$F$212:$O$212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Август!$F$213:$O$213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Август!$E$214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Август!$F$212:$O$212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Август!$F$214:$O$214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Август!$E$215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Август!$F$212:$O$212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Август!$F$215:$O$215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Август!$E$216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Август!$F$212:$O$212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Август!$F$216:$O$216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080"/>
        <c:axId val="113076480"/>
      </c:lineChart>
      <c:catAx>
        <c:axId val="11415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3076480"/>
        <c:crosses val="autoZero"/>
        <c:auto val="1"/>
        <c:lblAlgn val="ctr"/>
        <c:lblOffset val="100"/>
        <c:noMultiLvlLbl val="0"/>
      </c:catAx>
      <c:valAx>
        <c:axId val="11307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1415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Сентябрь!$B$157:$B$166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Сентябрь!$C$157:$C$166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Сентябрь!$B$157:$B$166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Сентябрь!$E$157:$E$166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Сентябрь!$B$157:$B$166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Сентябрь!$F$157:$F$166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Сентябрь!$B$157:$B$166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Сентябрь!$C$157:$C$166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Сентябрь!$B$157:$B$166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Сентябрь!$E$157:$E$166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15382272"/>
        <c:axId val="114550464"/>
      </c:barChart>
      <c:catAx>
        <c:axId val="1153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550464"/>
        <c:crosses val="autoZero"/>
        <c:auto val="1"/>
        <c:lblAlgn val="ctr"/>
        <c:lblOffset val="100"/>
        <c:noMultiLvlLbl val="0"/>
      </c:catAx>
      <c:valAx>
        <c:axId val="11455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38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Сентябрь!$B$192:$B$199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Сентябрь!$C$192:$C$199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Сентябрь!$B$192:$B$199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Сентябрь!$D$192:$D$199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(Сентябрь!$B$190,Сентябрь!$B$192:$B$199)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(Сентябрь!$C$190,Сентябрь!$C$192:$C$199)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Сентябрь!$E$213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Сентябрь!$F$212:$O$212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Сентябрь!$F$213:$O$213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Сентябрь!$E$214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Сентябрь!$F$212:$O$212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Сентябрь!$F$214:$O$214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Сентябрь!$E$215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Сентябрь!$F$212:$O$212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Сентябрь!$F$215:$O$215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Сентябрь!$E$216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Сентябрь!$F$212:$O$212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Сентябрь!$F$216:$O$216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82784"/>
        <c:axId val="114554496"/>
      </c:lineChart>
      <c:catAx>
        <c:axId val="1153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4554496"/>
        <c:crosses val="autoZero"/>
        <c:auto val="1"/>
        <c:lblAlgn val="ctr"/>
        <c:lblOffset val="100"/>
        <c:noMultiLvlLbl val="0"/>
      </c:catAx>
      <c:valAx>
        <c:axId val="114554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1538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Октябрь!$B$157:$B$166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Октябрь!$C$157:$C$166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Октябрь!$B$157:$B$166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Октябрь!$E$157:$E$166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Октябрь!$B$157:$B$166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Октябрь!$F$157:$F$166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Октябрь!$B$157:$B$166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Октябрь!$C$157:$C$166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Октябрь!$B$157:$B$166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Октябрь!$E$157:$E$166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21117696"/>
        <c:axId val="121017408"/>
      </c:barChart>
      <c:catAx>
        <c:axId val="1211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17408"/>
        <c:crosses val="autoZero"/>
        <c:auto val="1"/>
        <c:lblAlgn val="ctr"/>
        <c:lblOffset val="100"/>
        <c:noMultiLvlLbl val="0"/>
      </c:catAx>
      <c:valAx>
        <c:axId val="12101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11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Октябрь!$B$192:$B$199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Октябрь!$C$192:$C$199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Октябрь!$B$192:$B$199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Октябрь!$D$192:$D$199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(Октябрь!$B$190,Октябрь!$B$192:$B$199)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(Октябрь!$C$190,Октябрь!$C$192:$C$199)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Октябрь!$E$213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Октябрь!$F$212:$O$212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Октябрь!$F$213:$O$213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Октябрь!$E$214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Октябрь!$F$212:$O$212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Октябрь!$F$214:$O$214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Октябрь!$E$215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Октябрь!$F$212:$O$212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Октябрь!$F$215:$O$215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Октябрь!$E$216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Октябрь!$F$212:$O$212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Октябрь!$F$216:$O$216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48416"/>
        <c:axId val="120915072"/>
      </c:lineChart>
      <c:catAx>
        <c:axId val="12114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0915072"/>
        <c:crosses val="autoZero"/>
        <c:auto val="1"/>
        <c:lblAlgn val="ctr"/>
        <c:lblOffset val="100"/>
        <c:noMultiLvlLbl val="0"/>
      </c:catAx>
      <c:valAx>
        <c:axId val="120915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2114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Ноябрь!$B$157:$B$166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Ноябрь!$C$157:$C$166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Ноябрь!$B$157:$B$166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Ноябрь!$E$157:$E$166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Ноябрь!$B$157:$B$166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Ноябрь!$F$157:$F$166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Ноябрь!$B$157:$B$166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Ноябрь!$C$157:$C$166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Ноябрь!$B$157:$B$166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Ноябрь!$E$157:$E$166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1784448"/>
        <c:axId val="120971840"/>
      </c:barChart>
      <c:catAx>
        <c:axId val="15178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71840"/>
        <c:crosses val="autoZero"/>
        <c:auto val="1"/>
        <c:lblAlgn val="ctr"/>
        <c:lblOffset val="100"/>
        <c:noMultiLvlLbl val="0"/>
      </c:catAx>
      <c:valAx>
        <c:axId val="12097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8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Ноябрь!$B$192:$B$199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Ноябрь!$C$192:$C$199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Ноябрь!$B$192:$B$199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Ноябрь!$D$192:$D$199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(Ноябрь!$B$190,Ноябрь!$B$192:$B$199)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(Ноябрь!$C$190,Ноябрь!$C$192:$C$199)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Ноябрь!$E$213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Ноябрь!$F$212:$O$212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Ноябрь!$F$213:$O$213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Ноябрь!$E$214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Ноябрь!$F$212:$O$212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Ноябрь!$F$214:$O$214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Ноябрь!$E$215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Ноябрь!$F$212:$O$212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Ноябрь!$F$215:$O$215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Ноябрь!$E$216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Ноябрь!$F$212:$O$212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Ноябрь!$F$216:$O$216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66016"/>
        <c:axId val="120975296"/>
      </c:lineChart>
      <c:catAx>
        <c:axId val="1517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0975296"/>
        <c:crosses val="autoZero"/>
        <c:auto val="1"/>
        <c:lblAlgn val="ctr"/>
        <c:lblOffset val="100"/>
        <c:noMultiLvlLbl val="0"/>
      </c:catAx>
      <c:valAx>
        <c:axId val="12097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overlay val="0"/>
        </c:title>
        <c:numFmt formatCode="#,##0.00_ ;\-#,##0.00\ " sourceLinked="1"/>
        <c:majorTickMark val="out"/>
        <c:minorTickMark val="none"/>
        <c:tickLblPos val="nextTo"/>
        <c:crossAx val="15176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расходов на рекламу</a:t>
            </a:r>
          </a:p>
        </c:rich>
      </c:tx>
      <c:layout>
        <c:manualLayout>
          <c:xMode val="edge"/>
          <c:yMode val="edge"/>
          <c:x val="0.16561742531187584"/>
          <c:y val="1.381692322867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216467463479414E-2"/>
          <c:y val="0.17360723045571813"/>
          <c:w val="0.53739833317648045"/>
          <c:h val="0.7165308111954723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Декабрь!$B$157:$B$166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Декабрь!$C$157:$C$166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364003304367834"/>
          <c:y val="0.1551038481400463"/>
          <c:w val="0.34042371197624199"/>
          <c:h val="0.818635294151778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</a:t>
            </a:r>
            <a:r>
              <a:rPr lang="ru-RU" baseline="0"/>
              <a:t> прибыли по каналам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82884788655149E-2"/>
          <c:y val="0.17263524351122778"/>
          <c:w val="0.43225988966947992"/>
          <c:h val="0.75195209973753285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0247FE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0392CE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Декабрь!$B$157:$B$166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Декабрь!$E$157:$E$166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Декабрь!$B$157:$B$166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Декабрь!$F$157:$F$166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расходов на рекламу с прибылью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Расходы на рекламу</c:v>
          </c:tx>
          <c:spPr>
            <a:solidFill>
              <a:srgbClr val="FF0000"/>
            </a:solidFill>
          </c:spPr>
          <c:invertIfNegative val="0"/>
          <c:cat>
            <c:strRef>
              <c:f>Декабрь!$B$157:$B$166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Декабрь!$C$157:$C$166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Прибыль</c:v>
          </c:tx>
          <c:spPr>
            <a:solidFill>
              <a:srgbClr val="92D050"/>
            </a:solidFill>
          </c:spPr>
          <c:invertIfNegative val="0"/>
          <c:cat>
            <c:strRef>
              <c:f>Декабрь!$B$157:$B$166</c:f>
              <c:strCache>
                <c:ptCount val="10"/>
                <c:pt idx="0">
                  <c:v>Поисковые системы</c:v>
                </c:pt>
                <c:pt idx="1">
                  <c:v>Директ</c:v>
                </c:pt>
                <c:pt idx="2">
                  <c:v>AdWords</c:v>
                </c:pt>
                <c:pt idx="3">
                  <c:v>Прямые заходы</c:v>
                </c:pt>
                <c:pt idx="4">
                  <c:v>C других сайтов</c:v>
                </c:pt>
                <c:pt idx="5">
                  <c:v>Прочие на сайт</c:v>
                </c:pt>
                <c:pt idx="6">
                  <c:v>Социальные сети</c:v>
                </c:pt>
                <c:pt idx="7">
                  <c:v>Доски объявлений</c:v>
                </c:pt>
                <c:pt idx="8">
                  <c:v>Повторные продажи</c:v>
                </c:pt>
                <c:pt idx="9">
                  <c:v>Прочие</c:v>
                </c:pt>
              </c:strCache>
            </c:strRef>
          </c:cat>
          <c:val>
            <c:numRef>
              <c:f>Декабрь!$E$157:$E$166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5212288"/>
        <c:axId val="155691840"/>
      </c:barChart>
      <c:catAx>
        <c:axId val="15521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91840"/>
        <c:crosses val="autoZero"/>
        <c:auto val="1"/>
        <c:lblAlgn val="ctr"/>
        <c:lblOffset val="100"/>
        <c:noMultiLvlLbl val="0"/>
      </c:catAx>
      <c:valAx>
        <c:axId val="15569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2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0910631038309"/>
          <c:y val="0.34999284723433793"/>
          <c:w val="0.16191084881201012"/>
          <c:h val="0.29557003103856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Структура расходов</a:t>
            </a:r>
            <a:endParaRPr lang="ru-RU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777980650969355E-2"/>
          <c:y val="0.17058617672790904"/>
          <c:w val="0.54624494401967871"/>
          <c:h val="0.7852271070282881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Декабрь!$B$192:$B$199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Декабрь!$C$192:$C$199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cat>
            <c:strRef>
              <c:f>Декабрь!$B$192:$B$199</c:f>
              <c:strCache>
                <c:ptCount val="8"/>
                <c:pt idx="0">
                  <c:v>Себестоимость</c:v>
                </c:pt>
                <c:pt idx="1">
                  <c:v>Реклама</c:v>
                </c:pt>
                <c:pt idx="2">
                  <c:v>Аренда</c:v>
                </c:pt>
                <c:pt idx="3">
                  <c:v>З/плата</c:v>
                </c:pt>
                <c:pt idx="4">
                  <c:v>Расходы 1</c:v>
                </c:pt>
                <c:pt idx="5">
                  <c:v>Расходы 2</c:v>
                </c:pt>
                <c:pt idx="6">
                  <c:v>Расходы 3</c:v>
                </c:pt>
                <c:pt idx="7">
                  <c:v>Расходы 4</c:v>
                </c:pt>
              </c:strCache>
            </c:strRef>
          </c:cat>
          <c:val>
            <c:numRef>
              <c:f>Декабрь!$D$192:$D$199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25482140819351"/>
          <c:y val="0.22757327209098863"/>
          <c:w val="0.26152814231554389"/>
          <c:h val="0.665118653271789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выручки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5AF3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FE34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9BC02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B990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D5308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FE2712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A7194B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8601B0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3E01A4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(Декабрь!$B$190,Декабрь!$B$192:$B$199)</c:f>
              <c:strCache>
                <c:ptCount val="9"/>
                <c:pt idx="0">
                  <c:v>Чистая прибыль</c:v>
                </c:pt>
                <c:pt idx="1">
                  <c:v>Себестоимость</c:v>
                </c:pt>
                <c:pt idx="2">
                  <c:v>Реклама</c:v>
                </c:pt>
                <c:pt idx="3">
                  <c:v>Аренда</c:v>
                </c:pt>
                <c:pt idx="4">
                  <c:v>З/плата</c:v>
                </c:pt>
                <c:pt idx="5">
                  <c:v>Расходы 1</c:v>
                </c:pt>
                <c:pt idx="6">
                  <c:v>Расходы 2</c:v>
                </c:pt>
                <c:pt idx="7">
                  <c:v>Расходы 3</c:v>
                </c:pt>
                <c:pt idx="8">
                  <c:v>Расходы 4</c:v>
                </c:pt>
              </c:strCache>
            </c:strRef>
          </c:cat>
          <c:val>
            <c:numRef>
              <c:f>(Декабрь!$C$190,Декабрь!$C$192:$C$199)</c:f>
              <c:numCache>
                <c:formatCode>General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Декабрь!$E$213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65AF32"/>
              </a:solidFill>
            </a:ln>
          </c:spPr>
          <c:marker>
            <c:symbol val="none"/>
          </c:marker>
          <c:cat>
            <c:strRef>
              <c:f>Декабрь!$F$212:$O$212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Декабрь!$F$213:$O$213</c:f>
              <c:numCache>
                <c:formatCode>#,##0.00_ ;\-#,##0.00\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Декабрь!$E$214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none"/>
          </c:marker>
          <c:cat>
            <c:strRef>
              <c:f>Декабрь!$F$212:$O$212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Декабрь!$F$214:$O$214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Декабрь!$E$215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none"/>
          </c:marker>
          <c:cat>
            <c:strRef>
              <c:f>Декабрь!$F$212:$O$212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Декабрь!$F$215:$O$215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Декабрь!$E$216</c:f>
              <c:strCache>
                <c:ptCount val="1"/>
                <c:pt idx="0">
                  <c:v>Точка безубыточности</c:v>
                </c:pt>
              </c:strCache>
            </c:strRef>
          </c:tx>
          <c:marker>
            <c:symbol val="circle"/>
            <c:size val="10"/>
            <c:spPr>
              <a:solidFill>
                <a:schemeClr val="tx1"/>
              </a:solidFill>
            </c:spPr>
          </c:marker>
          <c:cat>
            <c:strRef>
              <c:f>Декабрь!$F$212:$O$212</c:f>
              <c:strCache>
                <c:ptCount val="10"/>
                <c:pt idx="0">
                  <c:v>1</c:v>
                </c:pt>
                <c:pt idx="1">
                  <c:v>#ЗНАЧ!</c:v>
                </c:pt>
                <c:pt idx="2">
                  <c:v>#ЗНАЧ!</c:v>
                </c:pt>
                <c:pt idx="3">
                  <c:v>#ЗНАЧ!</c:v>
                </c:pt>
                <c:pt idx="5">
                  <c:v>#ЗНАЧ!</c:v>
                </c:pt>
                <c:pt idx="6">
                  <c:v>#ЗНАЧ!</c:v>
                </c:pt>
                <c:pt idx="7">
                  <c:v>#ЗНАЧ!</c:v>
                </c:pt>
                <c:pt idx="8">
                  <c:v>#ЗНАЧ!</c:v>
                </c:pt>
                <c:pt idx="9">
                  <c:v>#ЗНАЧ!</c:v>
                </c:pt>
              </c:strCache>
            </c:strRef>
          </c:cat>
          <c:val>
            <c:numRef>
              <c:f>Декабрь!$F$216:$O$216</c:f>
              <c:numCache>
                <c:formatCode>General</c:formatCode>
                <c:ptCount val="10"/>
                <c:pt idx="4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12800"/>
        <c:axId val="155695872"/>
      </c:lineChart>
      <c:catAx>
        <c:axId val="15521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5695872"/>
        <c:crosses val="autoZero"/>
        <c:auto val="1"/>
        <c:lblAlgn val="ctr"/>
        <c:lblOffset val="100"/>
        <c:noMultiLvlLbl val="0"/>
      </c:catAx>
      <c:valAx>
        <c:axId val="155695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Руб.</a:t>
                </a:r>
              </a:p>
            </c:rich>
          </c:tx>
          <c:layout/>
          <c:overlay val="0"/>
        </c:title>
        <c:numFmt formatCode="#,##0.00_ ;\-#,##0.00\ " sourceLinked="1"/>
        <c:majorTickMark val="out"/>
        <c:minorTickMark val="none"/>
        <c:tickLblPos val="nextTo"/>
        <c:crossAx val="15521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Выручка и чистая прибыль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год'!$B$8</c:f>
              <c:strCache>
                <c:ptCount val="1"/>
                <c:pt idx="0">
                  <c:v>Чистая прибыль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год'!$C$8:$N$8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'Динамика за год'!$B$9</c:f>
              <c:strCache>
                <c:ptCount val="1"/>
                <c:pt idx="0">
                  <c:v>Выручка</c:v>
                </c:pt>
              </c:strCache>
            </c:strRef>
          </c:tx>
          <c:spPr>
            <a:ln>
              <a:solidFill>
                <a:srgbClr val="0247FE"/>
              </a:solidFill>
            </a:ln>
          </c:spPr>
          <c:marker>
            <c:spPr>
              <a:solidFill>
                <a:srgbClr val="0247FE"/>
              </a:solidFill>
              <a:ln>
                <a:solidFill>
                  <a:srgbClr val="0247FE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год'!$C$9:$N$9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539904"/>
        <c:axId val="156454272"/>
      </c:lineChart>
      <c:catAx>
        <c:axId val="15653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54272"/>
        <c:crosses val="autoZero"/>
        <c:auto val="1"/>
        <c:lblAlgn val="ctr"/>
        <c:lblOffset val="100"/>
        <c:noMultiLvlLbl val="0"/>
      </c:catAx>
      <c:valAx>
        <c:axId val="15645427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5399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год'!$B$10</c:f>
              <c:strCache>
                <c:ptCount val="1"/>
                <c:pt idx="0">
                  <c:v>Средний чек</c:v>
                </c:pt>
              </c:strCache>
            </c:strRef>
          </c:tx>
          <c:spPr>
            <a:ln>
              <a:solidFill>
                <a:srgbClr val="0247FE"/>
              </a:solidFill>
            </a:ln>
          </c:spPr>
          <c:marker>
            <c:symbol val="circle"/>
            <c:size val="7"/>
            <c:spPr>
              <a:solidFill>
                <a:srgbClr val="0247FE"/>
              </a:solidFill>
              <a:ln>
                <a:solidFill>
                  <a:srgbClr val="0247FE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год'!$C$10:$N$10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0416"/>
        <c:axId val="156456576"/>
      </c:lineChart>
      <c:catAx>
        <c:axId val="15654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6456576"/>
        <c:crosses val="autoZero"/>
        <c:auto val="1"/>
        <c:lblAlgn val="ctr"/>
        <c:lblOffset val="100"/>
        <c:noMultiLvlLbl val="0"/>
      </c:catAx>
      <c:valAx>
        <c:axId val="15645657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54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год'!$B$11</c:f>
              <c:strCache>
                <c:ptCount val="1"/>
                <c:pt idx="0">
                  <c:v>Средняя себестоимость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circle"/>
            <c:size val="7"/>
            <c:spPr>
              <a:solidFill>
                <a:srgbClr val="A7194B"/>
              </a:solidFill>
              <a:ln>
                <a:solidFill>
                  <a:srgbClr val="A7194B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год'!$C$11:$N$11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69600"/>
        <c:axId val="156336128"/>
      </c:lineChart>
      <c:catAx>
        <c:axId val="15656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6336128"/>
        <c:crosses val="autoZero"/>
        <c:auto val="1"/>
        <c:lblAlgn val="ctr"/>
        <c:lblOffset val="100"/>
        <c:noMultiLvlLbl val="0"/>
      </c:catAx>
      <c:valAx>
        <c:axId val="15633612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56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Динамика расходов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год'!$B$12</c:f>
              <c:strCache>
                <c:ptCount val="1"/>
                <c:pt idx="0">
                  <c:v>Затраты на рекламу</c:v>
                </c:pt>
              </c:strCache>
            </c:strRef>
          </c:tx>
          <c:spPr>
            <a:ln>
              <a:solidFill>
                <a:srgbClr val="0392CE"/>
              </a:solidFill>
            </a:ln>
          </c:spPr>
          <c:marker>
            <c:symbol val="circle"/>
            <c:size val="7"/>
            <c:spPr>
              <a:solidFill>
                <a:srgbClr val="0392CE"/>
              </a:solidFill>
              <a:ln>
                <a:solidFill>
                  <a:srgbClr val="0392CE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год'!$C$12:$N$12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'Динамика за год'!$B$13</c:f>
              <c:strCache>
                <c:ptCount val="1"/>
                <c:pt idx="0">
                  <c:v>Прочие затраты</c:v>
                </c:pt>
              </c:strCache>
            </c:strRef>
          </c:tx>
          <c:spPr>
            <a:ln>
              <a:solidFill>
                <a:srgbClr val="3E01A4"/>
              </a:solidFill>
            </a:ln>
          </c:spPr>
          <c:marker>
            <c:symbol val="circle"/>
            <c:size val="7"/>
            <c:spPr>
              <a:solidFill>
                <a:srgbClr val="3E01A4"/>
              </a:solidFill>
              <a:ln>
                <a:solidFill>
                  <a:srgbClr val="3E01A4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год'!$C$13:$N$13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'Динамика за год'!$B$14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>
              <a:solidFill>
                <a:srgbClr val="A7194B"/>
              </a:solidFill>
            </a:ln>
          </c:spPr>
          <c:marker>
            <c:symbol val="square"/>
            <c:size val="7"/>
            <c:spPr>
              <a:solidFill>
                <a:srgbClr val="A7194B"/>
              </a:solidFill>
              <a:ln>
                <a:solidFill>
                  <a:srgbClr val="A7194B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год'!$C$14:$N$14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570112"/>
        <c:axId val="156458304"/>
      </c:lineChart>
      <c:catAx>
        <c:axId val="1565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58304"/>
        <c:crosses val="autoZero"/>
        <c:auto val="1"/>
        <c:lblAlgn val="ctr"/>
        <c:lblOffset val="100"/>
        <c:noMultiLvlLbl val="0"/>
      </c:catAx>
      <c:valAx>
        <c:axId val="15645830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5701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год'!$B$20</c:f>
              <c:strCache>
                <c:ptCount val="1"/>
                <c:pt idx="0">
                  <c:v>Рентабельность деятельности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год'!$C$20:$N$20</c:f>
              <c:numCache>
                <c:formatCode>#,##0.00"р."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426240"/>
        <c:axId val="156339584"/>
      </c:lineChart>
      <c:catAx>
        <c:axId val="15642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6339584"/>
        <c:crosses val="autoZero"/>
        <c:auto val="1"/>
        <c:lblAlgn val="ctr"/>
        <c:lblOffset val="100"/>
        <c:noMultiLvlLbl val="0"/>
      </c:catAx>
      <c:valAx>
        <c:axId val="156339584"/>
        <c:scaling>
          <c:orientation val="minMax"/>
        </c:scaling>
        <c:delete val="1"/>
        <c:axPos val="l"/>
        <c:numFmt formatCode="#,##0.00&quot;р.&quot;" sourceLinked="1"/>
        <c:majorTickMark val="out"/>
        <c:minorTickMark val="none"/>
        <c:tickLblPos val="nextTo"/>
        <c:crossAx val="15642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год'!$B$21</c:f>
              <c:strCache>
                <c:ptCount val="1"/>
                <c:pt idx="0">
                  <c:v>Рентабельность продаж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год'!$C$21:$N$21</c:f>
              <c:numCache>
                <c:formatCode>#,##0.00"р."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6752"/>
        <c:axId val="156341312"/>
      </c:lineChart>
      <c:catAx>
        <c:axId val="156426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6341312"/>
        <c:crosses val="autoZero"/>
        <c:auto val="1"/>
        <c:lblAlgn val="ctr"/>
        <c:lblOffset val="100"/>
        <c:noMultiLvlLbl val="0"/>
      </c:catAx>
      <c:valAx>
        <c:axId val="156341312"/>
        <c:scaling>
          <c:orientation val="minMax"/>
        </c:scaling>
        <c:delete val="1"/>
        <c:axPos val="l"/>
        <c:numFmt formatCode="#,##0.00&quot;р.&quot;" sourceLinked="1"/>
        <c:majorTickMark val="out"/>
        <c:minorTickMark val="none"/>
        <c:tickLblPos val="nextTo"/>
        <c:crossAx val="15642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год'!$B$15</c:f>
              <c:strCache>
                <c:ptCount val="1"/>
                <c:pt idx="0">
                  <c:v>Заходы - Лиды</c:v>
                </c:pt>
              </c:strCache>
            </c:strRef>
          </c:tx>
          <c:spPr>
            <a:ln>
              <a:solidFill>
                <a:srgbClr val="F9BC02"/>
              </a:solidFill>
            </a:ln>
          </c:spPr>
          <c:marker>
            <c:symbol val="circle"/>
            <c:size val="7"/>
            <c:spPr>
              <a:solidFill>
                <a:srgbClr val="F9BC02"/>
              </a:solidFill>
              <a:ln>
                <a:solidFill>
                  <a:srgbClr val="F9BC02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год'!$C$15:$N$15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7264"/>
        <c:axId val="156343040"/>
      </c:lineChart>
      <c:catAx>
        <c:axId val="15642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6343040"/>
        <c:crosses val="autoZero"/>
        <c:auto val="1"/>
        <c:lblAlgn val="ctr"/>
        <c:lblOffset val="100"/>
        <c:noMultiLvlLbl val="0"/>
      </c:catAx>
      <c:valAx>
        <c:axId val="156343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5642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год'!$B$16</c:f>
              <c:strCache>
                <c:ptCount val="1"/>
                <c:pt idx="0">
                  <c:v>Лиды - Продажи</c:v>
                </c:pt>
              </c:strCache>
            </c:strRef>
          </c:tx>
          <c:spPr>
            <a:ln>
              <a:solidFill>
                <a:srgbClr val="FB9902"/>
              </a:solidFill>
            </a:ln>
          </c:spPr>
          <c:marker>
            <c:symbol val="circle"/>
            <c:size val="7"/>
            <c:spPr>
              <a:solidFill>
                <a:srgbClr val="FB9902"/>
              </a:solidFill>
              <a:ln>
                <a:solidFill>
                  <a:srgbClr val="FB9902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год'!$C$16:$N$16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71136"/>
        <c:axId val="157213248"/>
      </c:lineChart>
      <c:catAx>
        <c:axId val="15657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213248"/>
        <c:crosses val="autoZero"/>
        <c:auto val="1"/>
        <c:lblAlgn val="ctr"/>
        <c:lblOffset val="100"/>
        <c:noMultiLvlLbl val="0"/>
      </c:catAx>
      <c:valAx>
        <c:axId val="157213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657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год'!$B$17</c:f>
              <c:strCache>
                <c:ptCount val="1"/>
                <c:pt idx="0">
                  <c:v>Заходы-Продажи</c:v>
                </c:pt>
              </c:strCache>
            </c:strRef>
          </c:tx>
          <c:spPr>
            <a:ln>
              <a:solidFill>
                <a:srgbClr val="FD5308"/>
              </a:solidFill>
            </a:ln>
          </c:spPr>
          <c:marker>
            <c:symbol val="circle"/>
            <c:size val="7"/>
            <c:spPr>
              <a:solidFill>
                <a:srgbClr val="FD5308"/>
              </a:solidFill>
              <a:ln>
                <a:solidFill>
                  <a:srgbClr val="FD5308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год'!$C$17:$N$17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7776"/>
        <c:axId val="157214976"/>
      </c:lineChart>
      <c:catAx>
        <c:axId val="15642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214976"/>
        <c:crosses val="autoZero"/>
        <c:auto val="1"/>
        <c:lblAlgn val="ctr"/>
        <c:lblOffset val="100"/>
        <c:noMultiLvlLbl val="0"/>
      </c:catAx>
      <c:valAx>
        <c:axId val="1572149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5642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'Динамика за год'!$B$19</c:f>
              <c:strCache>
                <c:ptCount val="1"/>
                <c:pt idx="0">
                  <c:v>Средняя стоимость клиента</c:v>
                </c:pt>
              </c:strCache>
            </c:strRef>
          </c:tx>
          <c:spPr>
            <a:ln>
              <a:solidFill>
                <a:srgbClr val="FE2712"/>
              </a:solidFill>
            </a:ln>
          </c:spPr>
          <c:marker>
            <c:symbol val="circle"/>
            <c:size val="7"/>
            <c:spPr>
              <a:solidFill>
                <a:srgbClr val="FE2712"/>
              </a:solidFill>
              <a:ln>
                <a:solidFill>
                  <a:srgbClr val="FE2712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год'!$C$7:$N$7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год'!$C$19:$N$19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8288"/>
        <c:axId val="157216704"/>
      </c:lineChart>
      <c:catAx>
        <c:axId val="15642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216704"/>
        <c:crosses val="autoZero"/>
        <c:auto val="1"/>
        <c:lblAlgn val="ctr"/>
        <c:lblOffset val="100"/>
        <c:noMultiLvlLbl val="0"/>
      </c:catAx>
      <c:valAx>
        <c:axId val="15721670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42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5.4145429507553716E-2"/>
          <c:w val="0.88715909090909095"/>
          <c:h val="0.94585457049244626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за год'!$B$103</c:f>
              <c:strCache>
                <c:ptCount val="1"/>
                <c:pt idx="0">
                  <c:v>Заходы</c:v>
                </c:pt>
              </c:strCache>
            </c:strRef>
          </c:tx>
          <c:spPr>
            <a:ln>
              <a:solidFill>
                <a:srgbClr val="FDC113"/>
              </a:solidFill>
            </a:ln>
          </c:spPr>
          <c:marker>
            <c:symbol val="circle"/>
            <c:size val="7"/>
            <c:spPr>
              <a:solidFill>
                <a:srgbClr val="FDC113"/>
              </a:solidFill>
              <a:ln>
                <a:solidFill>
                  <a:srgbClr val="FDC113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год'!$C$102:$N$102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год'!$C$103:$N$103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8800"/>
        <c:axId val="157218432"/>
      </c:lineChart>
      <c:catAx>
        <c:axId val="156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7218432"/>
        <c:crosses val="autoZero"/>
        <c:auto val="1"/>
        <c:lblAlgn val="ctr"/>
        <c:lblOffset val="100"/>
        <c:noMultiLvlLbl val="0"/>
      </c:catAx>
      <c:valAx>
        <c:axId val="15721843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42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0"/>
          <c:w val="0.8871590909090909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за год'!$B$105</c:f>
              <c:strCache>
                <c:ptCount val="1"/>
                <c:pt idx="0">
                  <c:v>Продажи</c:v>
                </c:pt>
              </c:strCache>
            </c:strRef>
          </c:tx>
          <c:spPr>
            <a:ln>
              <a:solidFill>
                <a:srgbClr val="1FBFB5"/>
              </a:solidFill>
            </a:ln>
          </c:spPr>
          <c:marker>
            <c:symbol val="circle"/>
            <c:size val="7"/>
            <c:spPr>
              <a:solidFill>
                <a:srgbClr val="1FBFB5"/>
              </a:solidFill>
              <a:ln>
                <a:solidFill>
                  <a:srgbClr val="1FBFB5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год'!$C$102:$N$102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год'!$C$105:$N$105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429312"/>
        <c:axId val="157188096"/>
      </c:lineChart>
      <c:catAx>
        <c:axId val="15642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88096"/>
        <c:crosses val="autoZero"/>
        <c:auto val="1"/>
        <c:lblAlgn val="ctr"/>
        <c:lblOffset val="100"/>
        <c:noMultiLvlLbl val="0"/>
      </c:catAx>
      <c:valAx>
        <c:axId val="15718809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42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5.4145429507553716E-2"/>
          <c:w val="0.88715909090909095"/>
          <c:h val="0.94585457049244626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за год'!$B$104</c:f>
              <c:strCache>
                <c:ptCount val="1"/>
                <c:pt idx="0">
                  <c:v>Лиды</c:v>
                </c:pt>
              </c:strCache>
            </c:strRef>
          </c:tx>
          <c:spPr>
            <a:ln>
              <a:solidFill>
                <a:srgbClr val="99CA5F"/>
              </a:solidFill>
            </a:ln>
          </c:spPr>
          <c:marker>
            <c:symbol val="circle"/>
            <c:size val="7"/>
            <c:spPr>
              <a:solidFill>
                <a:srgbClr val="99CA5F"/>
              </a:solidFill>
              <a:ln>
                <a:solidFill>
                  <a:srgbClr val="99CA5F"/>
                </a:solidFill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'Динамика за год'!$C$102:$N$102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'Динамика за год'!$C$104:$N$104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9824"/>
        <c:axId val="157220160"/>
      </c:lineChart>
      <c:catAx>
        <c:axId val="15642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220160"/>
        <c:crosses val="autoZero"/>
        <c:auto val="1"/>
        <c:lblAlgn val="ctr"/>
        <c:lblOffset val="100"/>
        <c:noMultiLvlLbl val="0"/>
      </c:catAx>
      <c:valAx>
        <c:axId val="15722016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5642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1048;&#1102;&#1083;&#1100;!A2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1060;&#1077;&#1074;&#1088;&#1072;&#1083;&#1100;!A2"/><Relationship Id="rId21" Type="http://schemas.openxmlformats.org/officeDocument/2006/relationships/hyperlink" Target="#&#1053;&#1086;&#1103;&#1073;&#1088;&#1100;!A2"/><Relationship Id="rId7" Type="http://schemas.openxmlformats.org/officeDocument/2006/relationships/hyperlink" Target="#&#1040;&#1087;&#1088;&#1077;&#1083;&#1100;!A2"/><Relationship Id="rId12" Type="http://schemas.openxmlformats.org/officeDocument/2006/relationships/image" Target="../media/image6.png"/><Relationship Id="rId17" Type="http://schemas.openxmlformats.org/officeDocument/2006/relationships/hyperlink" Target="#&#1057;&#1077;&#1085;&#1090;&#1103;&#1073;&#1088;&#1100;!A2"/><Relationship Id="rId25" Type="http://schemas.openxmlformats.org/officeDocument/2006/relationships/hyperlink" Target="#'&#1044;&#1080;&#1085;&#1072;&#1084;&#1080;&#1082;&#1072; &#1079;&#1072; &#1075;&#1086;&#1076;'!A2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#&#1055;&#1086;&#1084;&#1086;&#1097;&#1100;!A2"/><Relationship Id="rId1" Type="http://schemas.openxmlformats.org/officeDocument/2006/relationships/hyperlink" Target="#&#1071;&#1085;&#1074;&#1072;&#1088;&#1100;!A2"/><Relationship Id="rId6" Type="http://schemas.openxmlformats.org/officeDocument/2006/relationships/image" Target="../media/image3.png"/><Relationship Id="rId11" Type="http://schemas.openxmlformats.org/officeDocument/2006/relationships/hyperlink" Target="#&#1048;&#1102;&#1085;&#1100;!A2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hyperlink" Target="#&#1052;&#1072;&#1088;&#1090;!A2"/><Relationship Id="rId15" Type="http://schemas.openxmlformats.org/officeDocument/2006/relationships/hyperlink" Target="#&#1040;&#1074;&#1075;&#1091;&#1089;&#1090;!A2"/><Relationship Id="rId23" Type="http://schemas.openxmlformats.org/officeDocument/2006/relationships/hyperlink" Target="#&#1044;&#1077;&#1082;&#1072;&#1073;&#1088;&#1100;!A2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1054;&#1082;&#1090;&#1103;&#1073;&#1088;&#1100;!A2"/><Relationship Id="rId31" Type="http://schemas.openxmlformats.org/officeDocument/2006/relationships/hyperlink" Target="http://analizprodazh.ru/" TargetMode="External"/><Relationship Id="rId4" Type="http://schemas.openxmlformats.org/officeDocument/2006/relationships/image" Target="../media/image2.png"/><Relationship Id="rId9" Type="http://schemas.openxmlformats.org/officeDocument/2006/relationships/hyperlink" Target="#&#1052;&#1072;&#1081;!A2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1044;&#1077;&#1082;&#1086;&#1084;&#1087;&#1086;&#1079;&#1080;&#1094;&#1080;&#1103;!A2"/><Relationship Id="rId30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3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9.png"/><Relationship Id="rId5" Type="http://schemas.openxmlformats.org/officeDocument/2006/relationships/chart" Target="../charts/chart5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4.xml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9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21.png"/><Relationship Id="rId5" Type="http://schemas.openxmlformats.org/officeDocument/2006/relationships/chart" Target="../charts/chart11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10.xml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15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21.png"/><Relationship Id="rId5" Type="http://schemas.openxmlformats.org/officeDocument/2006/relationships/chart" Target="../charts/chart17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16.xml"/><Relationship Id="rId9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21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1.png"/><Relationship Id="rId5" Type="http://schemas.openxmlformats.org/officeDocument/2006/relationships/chart" Target="../charts/chart23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22.xml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27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image" Target="../media/image21.png"/><Relationship Id="rId5" Type="http://schemas.openxmlformats.org/officeDocument/2006/relationships/chart" Target="../charts/chart29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28.xml"/><Relationship Id="rId9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33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image" Target="../media/image21.png"/><Relationship Id="rId5" Type="http://schemas.openxmlformats.org/officeDocument/2006/relationships/chart" Target="../charts/chart35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34.xml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39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1.png"/><Relationship Id="rId5" Type="http://schemas.openxmlformats.org/officeDocument/2006/relationships/chart" Target="../charts/chart41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40.xml"/><Relationship Id="rId9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45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image" Target="../media/image21.png"/><Relationship Id="rId5" Type="http://schemas.openxmlformats.org/officeDocument/2006/relationships/chart" Target="../charts/chart47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46.xml"/><Relationship Id="rId9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51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image" Target="../media/image21.png"/><Relationship Id="rId5" Type="http://schemas.openxmlformats.org/officeDocument/2006/relationships/chart" Target="../charts/chart53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52.xml"/><Relationship Id="rId9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57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1.png"/><Relationship Id="rId5" Type="http://schemas.openxmlformats.org/officeDocument/2006/relationships/chart" Target="../charts/chart59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58.xml"/><Relationship Id="rId9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63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image" Target="../media/image21.png"/><Relationship Id="rId5" Type="http://schemas.openxmlformats.org/officeDocument/2006/relationships/chart" Target="../charts/chart65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64.xml"/><Relationship Id="rId9" Type="http://schemas.openxmlformats.org/officeDocument/2006/relationships/image" Target="../media/image18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77;&#1085;&#1102;!A1"/><Relationship Id="rId13" Type="http://schemas.openxmlformats.org/officeDocument/2006/relationships/image" Target="../media/image20.jpeg"/><Relationship Id="rId3" Type="http://schemas.openxmlformats.org/officeDocument/2006/relationships/chart" Target="../charts/chart69.xml"/><Relationship Id="rId7" Type="http://schemas.openxmlformats.org/officeDocument/2006/relationships/image" Target="../media/image17.png"/><Relationship Id="rId12" Type="http://schemas.openxmlformats.org/officeDocument/2006/relationships/hyperlink" Target="http://tobiz.net/?inviter=466" TargetMode="Externa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21.png"/><Relationship Id="rId5" Type="http://schemas.openxmlformats.org/officeDocument/2006/relationships/chart" Target="../charts/chart71.xml"/><Relationship Id="rId10" Type="http://schemas.openxmlformats.org/officeDocument/2006/relationships/hyperlink" Target="http://analizprodazh.ru/" TargetMode="External"/><Relationship Id="rId4" Type="http://schemas.openxmlformats.org/officeDocument/2006/relationships/chart" Target="../charts/chart70.xml"/><Relationship Id="rId9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hyperlink" Target="http://tobiz.net/?inviter=466" TargetMode="Externa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image" Target="../media/image21.png"/><Relationship Id="rId2" Type="http://schemas.openxmlformats.org/officeDocument/2006/relationships/chart" Target="../charts/chart74.xml"/><Relationship Id="rId16" Type="http://schemas.openxmlformats.org/officeDocument/2006/relationships/hyperlink" Target="http://analizprodazh.ru/" TargetMode="Externa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5" Type="http://schemas.openxmlformats.org/officeDocument/2006/relationships/image" Target="../media/image18.png"/><Relationship Id="rId10" Type="http://schemas.openxmlformats.org/officeDocument/2006/relationships/chart" Target="../charts/chart82.xml"/><Relationship Id="rId19" Type="http://schemas.openxmlformats.org/officeDocument/2006/relationships/image" Target="../media/image20.jpeg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hyperlink" Target="#&#1052;&#1077;&#1085;&#1102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://analizprodazh.ru/" TargetMode="External"/><Relationship Id="rId2" Type="http://schemas.openxmlformats.org/officeDocument/2006/relationships/image" Target="../media/image18.png"/><Relationship Id="rId1" Type="http://schemas.openxmlformats.org/officeDocument/2006/relationships/hyperlink" Target="#&#1052;&#1077;&#1085;&#1102;!A1"/><Relationship Id="rId6" Type="http://schemas.openxmlformats.org/officeDocument/2006/relationships/image" Target="../media/image20.jpeg"/><Relationship Id="rId5" Type="http://schemas.openxmlformats.org/officeDocument/2006/relationships/hyperlink" Target="http://tobiz.net/?inviter=466" TargetMode="External"/><Relationship Id="rId4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hyperlink" Target="http://analizprodazh.ru/" TargetMode="External"/><Relationship Id="rId7" Type="http://schemas.openxmlformats.org/officeDocument/2006/relationships/image" Target="../media/image24.png"/><Relationship Id="rId2" Type="http://schemas.openxmlformats.org/officeDocument/2006/relationships/image" Target="../media/image18.png"/><Relationship Id="rId1" Type="http://schemas.openxmlformats.org/officeDocument/2006/relationships/hyperlink" Target="#&#1052;&#1077;&#1085;&#1102;!A1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10" Type="http://schemas.openxmlformats.org/officeDocument/2006/relationships/image" Target="../media/image20.jpeg"/><Relationship Id="rId4" Type="http://schemas.openxmlformats.org/officeDocument/2006/relationships/image" Target="../media/image21.png"/><Relationship Id="rId9" Type="http://schemas.openxmlformats.org/officeDocument/2006/relationships/hyperlink" Target="http://tobiz.net/?inviter=46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</xdr:col>
      <xdr:colOff>79251</xdr:colOff>
      <xdr:row>8</xdr:row>
      <xdr:rowOff>179833</xdr:rowOff>
    </xdr:to>
    <xdr:pic>
      <xdr:nvPicPr>
        <xdr:cNvPr id="19" name="Рисунок 1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62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7</xdr:col>
      <xdr:colOff>79251</xdr:colOff>
      <xdr:row>8</xdr:row>
      <xdr:rowOff>179833</xdr:rowOff>
    </xdr:to>
    <xdr:pic>
      <xdr:nvPicPr>
        <xdr:cNvPr id="20" name="Рисунок 19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62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79251</xdr:colOff>
      <xdr:row>8</xdr:row>
      <xdr:rowOff>179833</xdr:rowOff>
    </xdr:to>
    <xdr:pic>
      <xdr:nvPicPr>
        <xdr:cNvPr id="21" name="Рисунок 2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562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688851</xdr:colOff>
      <xdr:row>8</xdr:row>
      <xdr:rowOff>179833</xdr:rowOff>
    </xdr:to>
    <xdr:pic>
      <xdr:nvPicPr>
        <xdr:cNvPr id="22" name="Рисунок 21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562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3</xdr:col>
      <xdr:colOff>79251</xdr:colOff>
      <xdr:row>13</xdr:row>
      <xdr:rowOff>179833</xdr:rowOff>
    </xdr:to>
    <xdr:pic>
      <xdr:nvPicPr>
        <xdr:cNvPr id="24" name="Рисунок 2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146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7</xdr:col>
      <xdr:colOff>79251</xdr:colOff>
      <xdr:row>13</xdr:row>
      <xdr:rowOff>179833</xdr:rowOff>
    </xdr:to>
    <xdr:pic>
      <xdr:nvPicPr>
        <xdr:cNvPr id="25" name="Рисунок 2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5146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79251</xdr:colOff>
      <xdr:row>13</xdr:row>
      <xdr:rowOff>179833</xdr:rowOff>
    </xdr:to>
    <xdr:pic>
      <xdr:nvPicPr>
        <xdr:cNvPr id="26" name="Рисунок 2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5146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688851</xdr:colOff>
      <xdr:row>13</xdr:row>
      <xdr:rowOff>179833</xdr:rowOff>
    </xdr:to>
    <xdr:pic>
      <xdr:nvPicPr>
        <xdr:cNvPr id="27" name="Рисунок 2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5146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3</xdr:col>
      <xdr:colOff>79251</xdr:colOff>
      <xdr:row>18</xdr:row>
      <xdr:rowOff>179833</xdr:rowOff>
    </xdr:to>
    <xdr:pic>
      <xdr:nvPicPr>
        <xdr:cNvPr id="28" name="Рисунок 2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67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7</xdr:col>
      <xdr:colOff>79251</xdr:colOff>
      <xdr:row>18</xdr:row>
      <xdr:rowOff>179833</xdr:rowOff>
    </xdr:to>
    <xdr:pic>
      <xdr:nvPicPr>
        <xdr:cNvPr id="29" name="Рисунок 2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467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79251</xdr:colOff>
      <xdr:row>18</xdr:row>
      <xdr:rowOff>179833</xdr:rowOff>
    </xdr:to>
    <xdr:pic>
      <xdr:nvPicPr>
        <xdr:cNvPr id="30" name="Рисунок 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3467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688851</xdr:colOff>
      <xdr:row>18</xdr:row>
      <xdr:rowOff>179833</xdr:rowOff>
    </xdr:to>
    <xdr:pic>
      <xdr:nvPicPr>
        <xdr:cNvPr id="31" name="Рисунок 3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3467100"/>
          <a:ext cx="1298451" cy="560833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22</xdr:row>
      <xdr:rowOff>0</xdr:rowOff>
    </xdr:from>
    <xdr:to>
      <xdr:col>10</xdr:col>
      <xdr:colOff>116972</xdr:colOff>
      <xdr:row>24</xdr:row>
      <xdr:rowOff>179833</xdr:rowOff>
    </xdr:to>
    <xdr:pic>
      <xdr:nvPicPr>
        <xdr:cNvPr id="32" name="Рисунок 3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4610100"/>
          <a:ext cx="2602997" cy="5608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5</xdr:col>
      <xdr:colOff>164597</xdr:colOff>
      <xdr:row>24</xdr:row>
      <xdr:rowOff>179833</xdr:rowOff>
    </xdr:to>
    <xdr:pic>
      <xdr:nvPicPr>
        <xdr:cNvPr id="33" name="Рисунок 32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610100"/>
          <a:ext cx="2602997" cy="560833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22</xdr:row>
      <xdr:rowOff>0</xdr:rowOff>
    </xdr:from>
    <xdr:to>
      <xdr:col>14</xdr:col>
      <xdr:colOff>688472</xdr:colOff>
      <xdr:row>24</xdr:row>
      <xdr:rowOff>179833</xdr:rowOff>
    </xdr:to>
    <xdr:pic>
      <xdr:nvPicPr>
        <xdr:cNvPr id="34" name="Рисунок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4610100"/>
          <a:ext cx="2602997" cy="560833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1</xdr:row>
      <xdr:rowOff>28575</xdr:rowOff>
    </xdr:from>
    <xdr:to>
      <xdr:col>10</xdr:col>
      <xdr:colOff>384055</xdr:colOff>
      <xdr:row>1</xdr:row>
      <xdr:rowOff>750952</xdr:rowOff>
    </xdr:to>
    <xdr:pic>
      <xdr:nvPicPr>
        <xdr:cNvPr id="2" name="Рисунок 1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09550"/>
          <a:ext cx="3203455" cy="722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74857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9295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800101</xdr:colOff>
      <xdr:row>0</xdr:row>
      <xdr:rowOff>695326</xdr:rowOff>
    </xdr:from>
    <xdr:to>
      <xdr:col>2</xdr:col>
      <xdr:colOff>132109</xdr:colOff>
      <xdr:row>0</xdr:row>
      <xdr:rowOff>1114426</xdr:rowOff>
    </xdr:to>
    <xdr:pic>
      <xdr:nvPicPr>
        <xdr:cNvPr id="4" name="Рисунок 3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695326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2</xdr:col>
      <xdr:colOff>461240</xdr:colOff>
      <xdr:row>0</xdr:row>
      <xdr:rowOff>512850</xdr:rowOff>
    </xdr:to>
    <xdr:pic>
      <xdr:nvPicPr>
        <xdr:cNvPr id="7" name="Рисунок 6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95250"/>
          <a:ext cx="1851890" cy="417600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0</xdr:rowOff>
    </xdr:from>
    <xdr:to>
      <xdr:col>15</xdr:col>
      <xdr:colOff>29717</xdr:colOff>
      <xdr:row>0</xdr:row>
      <xdr:rowOff>1244724</xdr:rowOff>
    </xdr:to>
    <xdr:pic>
      <xdr:nvPicPr>
        <xdr:cNvPr id="9" name="Рисунок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0"/>
          <a:ext cx="3534917" cy="1244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742950</xdr:colOff>
      <xdr:row>0</xdr:row>
      <xdr:rowOff>714375</xdr:rowOff>
    </xdr:from>
    <xdr:to>
      <xdr:col>2</xdr:col>
      <xdr:colOff>74958</xdr:colOff>
      <xdr:row>0</xdr:row>
      <xdr:rowOff>1133475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714375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85725</xdr:rowOff>
    </xdr:from>
    <xdr:to>
      <xdr:col>2</xdr:col>
      <xdr:colOff>447073</xdr:colOff>
      <xdr:row>0</xdr:row>
      <xdr:rowOff>500289</xdr:rowOff>
    </xdr:to>
    <xdr:pic>
      <xdr:nvPicPr>
        <xdr:cNvPr id="10" name="Рисунок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6275" y="8572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0</xdr:row>
      <xdr:rowOff>0</xdr:rowOff>
    </xdr:from>
    <xdr:to>
      <xdr:col>15</xdr:col>
      <xdr:colOff>20192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3534917" cy="1244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685800</xdr:colOff>
      <xdr:row>0</xdr:row>
      <xdr:rowOff>695325</xdr:rowOff>
    </xdr:from>
    <xdr:to>
      <xdr:col>2</xdr:col>
      <xdr:colOff>17808</xdr:colOff>
      <xdr:row>0</xdr:row>
      <xdr:rowOff>1114425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695325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85725</xdr:rowOff>
    </xdr:from>
    <xdr:to>
      <xdr:col>2</xdr:col>
      <xdr:colOff>456598</xdr:colOff>
      <xdr:row>0</xdr:row>
      <xdr:rowOff>500289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0" y="8572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0</xdr:rowOff>
    </xdr:from>
    <xdr:to>
      <xdr:col>14</xdr:col>
      <xdr:colOff>725042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0"/>
          <a:ext cx="3534917" cy="1244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685800</xdr:colOff>
      <xdr:row>0</xdr:row>
      <xdr:rowOff>723900</xdr:rowOff>
    </xdr:from>
    <xdr:to>
      <xdr:col>2</xdr:col>
      <xdr:colOff>17808</xdr:colOff>
      <xdr:row>0</xdr:row>
      <xdr:rowOff>1143000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72390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85725</xdr:rowOff>
    </xdr:from>
    <xdr:to>
      <xdr:col>2</xdr:col>
      <xdr:colOff>447073</xdr:colOff>
      <xdr:row>0</xdr:row>
      <xdr:rowOff>500289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6275" y="8572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0</xdr:rowOff>
    </xdr:from>
    <xdr:to>
      <xdr:col>14</xdr:col>
      <xdr:colOff>725042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0"/>
          <a:ext cx="3534917" cy="1244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6149" name="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6150" name="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723900</xdr:colOff>
      <xdr:row>0</xdr:row>
      <xdr:rowOff>714375</xdr:rowOff>
    </xdr:from>
    <xdr:to>
      <xdr:col>2</xdr:col>
      <xdr:colOff>55908</xdr:colOff>
      <xdr:row>0</xdr:row>
      <xdr:rowOff>1133475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14375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104775</xdr:rowOff>
    </xdr:from>
    <xdr:to>
      <xdr:col>2</xdr:col>
      <xdr:colOff>456598</xdr:colOff>
      <xdr:row>0</xdr:row>
      <xdr:rowOff>519339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0" y="10477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0</xdr:row>
      <xdr:rowOff>0</xdr:rowOff>
    </xdr:from>
    <xdr:to>
      <xdr:col>15</xdr:col>
      <xdr:colOff>20192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3534917" cy="12447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7175" name="Butto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685800</xdr:colOff>
      <xdr:row>0</xdr:row>
      <xdr:rowOff>704850</xdr:rowOff>
    </xdr:from>
    <xdr:to>
      <xdr:col>2</xdr:col>
      <xdr:colOff>17808</xdr:colOff>
      <xdr:row>0</xdr:row>
      <xdr:rowOff>1123950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70485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104775</xdr:rowOff>
    </xdr:from>
    <xdr:to>
      <xdr:col>2</xdr:col>
      <xdr:colOff>466123</xdr:colOff>
      <xdr:row>0</xdr:row>
      <xdr:rowOff>519339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325" y="10477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0</xdr:rowOff>
    </xdr:from>
    <xdr:to>
      <xdr:col>14</xdr:col>
      <xdr:colOff>725042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0"/>
          <a:ext cx="3534917" cy="12447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8199" name="Butto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704850</xdr:colOff>
      <xdr:row>0</xdr:row>
      <xdr:rowOff>685800</xdr:rowOff>
    </xdr:from>
    <xdr:to>
      <xdr:col>2</xdr:col>
      <xdr:colOff>36858</xdr:colOff>
      <xdr:row>0</xdr:row>
      <xdr:rowOff>1104900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68580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114300</xdr:rowOff>
    </xdr:from>
    <xdr:to>
      <xdr:col>2</xdr:col>
      <xdr:colOff>466123</xdr:colOff>
      <xdr:row>0</xdr:row>
      <xdr:rowOff>528864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325" y="114300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0</xdr:rowOff>
    </xdr:from>
    <xdr:to>
      <xdr:col>14</xdr:col>
      <xdr:colOff>725042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0"/>
          <a:ext cx="3534917" cy="12447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714375</xdr:colOff>
      <xdr:row>0</xdr:row>
      <xdr:rowOff>695325</xdr:rowOff>
    </xdr:from>
    <xdr:to>
      <xdr:col>2</xdr:col>
      <xdr:colOff>46383</xdr:colOff>
      <xdr:row>0</xdr:row>
      <xdr:rowOff>1114425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695325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85725</xdr:rowOff>
    </xdr:from>
    <xdr:to>
      <xdr:col>2</xdr:col>
      <xdr:colOff>456598</xdr:colOff>
      <xdr:row>0</xdr:row>
      <xdr:rowOff>500289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0" y="8572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0</xdr:row>
      <xdr:rowOff>0</xdr:rowOff>
    </xdr:from>
    <xdr:to>
      <xdr:col>15</xdr:col>
      <xdr:colOff>10667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3534917" cy="12447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10245" name="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10246" name="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714375</xdr:colOff>
      <xdr:row>0</xdr:row>
      <xdr:rowOff>685800</xdr:rowOff>
    </xdr:from>
    <xdr:to>
      <xdr:col>2</xdr:col>
      <xdr:colOff>46383</xdr:colOff>
      <xdr:row>0</xdr:row>
      <xdr:rowOff>1104900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68580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104775</xdr:rowOff>
    </xdr:from>
    <xdr:to>
      <xdr:col>2</xdr:col>
      <xdr:colOff>466123</xdr:colOff>
      <xdr:row>0</xdr:row>
      <xdr:rowOff>519339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325" y="10477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0</xdr:row>
      <xdr:rowOff>0</xdr:rowOff>
    </xdr:from>
    <xdr:to>
      <xdr:col>15</xdr:col>
      <xdr:colOff>1142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0"/>
          <a:ext cx="3534917" cy="12447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11271" name="Button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676275</xdr:colOff>
      <xdr:row>0</xdr:row>
      <xdr:rowOff>666750</xdr:rowOff>
    </xdr:from>
    <xdr:to>
      <xdr:col>2</xdr:col>
      <xdr:colOff>8283</xdr:colOff>
      <xdr:row>0</xdr:row>
      <xdr:rowOff>1085850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66675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95250</xdr:rowOff>
    </xdr:from>
    <xdr:to>
      <xdr:col>2</xdr:col>
      <xdr:colOff>447073</xdr:colOff>
      <xdr:row>0</xdr:row>
      <xdr:rowOff>509814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6275" y="95250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0</xdr:row>
      <xdr:rowOff>0</xdr:rowOff>
    </xdr:from>
    <xdr:to>
      <xdr:col>14</xdr:col>
      <xdr:colOff>725042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0"/>
          <a:ext cx="3534917" cy="12447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12295" name="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695325</xdr:colOff>
      <xdr:row>0</xdr:row>
      <xdr:rowOff>695325</xdr:rowOff>
    </xdr:from>
    <xdr:to>
      <xdr:col>2</xdr:col>
      <xdr:colOff>27333</xdr:colOff>
      <xdr:row>0</xdr:row>
      <xdr:rowOff>1114425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695325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2</xdr:col>
      <xdr:colOff>456598</xdr:colOff>
      <xdr:row>0</xdr:row>
      <xdr:rowOff>509814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0" y="95250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0</xdr:row>
      <xdr:rowOff>0</xdr:rowOff>
    </xdr:from>
    <xdr:to>
      <xdr:col>15</xdr:col>
      <xdr:colOff>20192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3534917" cy="12447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153</xdr:row>
      <xdr:rowOff>185738</xdr:rowOff>
    </xdr:from>
    <xdr:to>
      <xdr:col>15</xdr:col>
      <xdr:colOff>19050</xdr:colOff>
      <xdr:row>167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168</xdr:row>
      <xdr:rowOff>123825</xdr:rowOff>
    </xdr:from>
    <xdr:to>
      <xdr:col>5</xdr:col>
      <xdr:colOff>752475</xdr:colOff>
      <xdr:row>183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285751</xdr:colOff>
      <xdr:row>168</xdr:row>
      <xdr:rowOff>123825</xdr:rowOff>
    </xdr:from>
    <xdr:to>
      <xdr:col>15</xdr:col>
      <xdr:colOff>0</xdr:colOff>
      <xdr:row>184</xdr:row>
      <xdr:rowOff>4762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190</xdr:row>
      <xdr:rowOff>4762</xdr:rowOff>
    </xdr:from>
    <xdr:to>
      <xdr:col>8</xdr:col>
      <xdr:colOff>676275</xdr:colOff>
      <xdr:row>203</xdr:row>
      <xdr:rowOff>166687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790575</xdr:colOff>
      <xdr:row>189</xdr:row>
      <xdr:rowOff>185737</xdr:rowOff>
    </xdr:from>
    <xdr:to>
      <xdr:col>15</xdr:col>
      <xdr:colOff>0</xdr:colOff>
      <xdr:row>203</xdr:row>
      <xdr:rowOff>157162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210</xdr:row>
      <xdr:rowOff>14287</xdr:rowOff>
    </xdr:from>
    <xdr:to>
      <xdr:col>15</xdr:col>
      <xdr:colOff>9525</xdr:colOff>
      <xdr:row>224</xdr:row>
      <xdr:rowOff>71437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1371599</xdr:colOff>
      <xdr:row>233</xdr:row>
      <xdr:rowOff>66675</xdr:rowOff>
    </xdr:from>
    <xdr:to>
      <xdr:col>5</xdr:col>
      <xdr:colOff>304800</xdr:colOff>
      <xdr:row>245</xdr:row>
      <xdr:rowOff>106304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45653325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235</xdr:row>
          <xdr:rowOff>161925</xdr:rowOff>
        </xdr:from>
        <xdr:to>
          <xdr:col>8</xdr:col>
          <xdr:colOff>276225</xdr:colOff>
          <xdr:row>237</xdr:row>
          <xdr:rowOff>19050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235</xdr:row>
          <xdr:rowOff>171450</xdr:rowOff>
        </xdr:from>
        <xdr:to>
          <xdr:col>7</xdr:col>
          <xdr:colOff>0</xdr:colOff>
          <xdr:row>237</xdr:row>
          <xdr:rowOff>28575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666749</xdr:colOff>
      <xdr:row>233</xdr:row>
      <xdr:rowOff>76200</xdr:rowOff>
    </xdr:from>
    <xdr:to>
      <xdr:col>14</xdr:col>
      <xdr:colOff>304800</xdr:colOff>
      <xdr:row>245</xdr:row>
      <xdr:rowOff>115829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45662850"/>
          <a:ext cx="2952751" cy="2325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161925</xdr:rowOff>
        </xdr:from>
        <xdr:to>
          <xdr:col>8</xdr:col>
          <xdr:colOff>266700</xdr:colOff>
          <xdr:row>241</xdr:row>
          <xdr:rowOff>19050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243</xdr:row>
          <xdr:rowOff>171450</xdr:rowOff>
        </xdr:from>
        <xdr:to>
          <xdr:col>8</xdr:col>
          <xdr:colOff>276225</xdr:colOff>
          <xdr:row>245</xdr:row>
          <xdr:rowOff>28575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239</xdr:row>
          <xdr:rowOff>171450</xdr:rowOff>
        </xdr:from>
        <xdr:to>
          <xdr:col>7</xdr:col>
          <xdr:colOff>0</xdr:colOff>
          <xdr:row>241</xdr:row>
          <xdr:rowOff>28575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243</xdr:row>
          <xdr:rowOff>171450</xdr:rowOff>
        </xdr:from>
        <xdr:to>
          <xdr:col>7</xdr:col>
          <xdr:colOff>0</xdr:colOff>
          <xdr:row>245</xdr:row>
          <xdr:rowOff>28575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133350</xdr:rowOff>
        </xdr:from>
        <xdr:to>
          <xdr:col>10</xdr:col>
          <xdr:colOff>590550</xdr:colOff>
          <xdr:row>245</xdr:row>
          <xdr:rowOff>180975</xdr:rowOff>
        </xdr:to>
        <xdr:sp macro="" textlink="">
          <xdr:nvSpPr>
            <xdr:cNvPr id="13319" name="Butto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704850</xdr:colOff>
      <xdr:row>0</xdr:row>
      <xdr:rowOff>695325</xdr:rowOff>
    </xdr:from>
    <xdr:to>
      <xdr:col>2</xdr:col>
      <xdr:colOff>36858</xdr:colOff>
      <xdr:row>0</xdr:row>
      <xdr:rowOff>1114425</xdr:rowOff>
    </xdr:to>
    <xdr:pic>
      <xdr:nvPicPr>
        <xdr:cNvPr id="17" name="Рисунок 1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695325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114300</xdr:rowOff>
    </xdr:from>
    <xdr:to>
      <xdr:col>2</xdr:col>
      <xdr:colOff>456598</xdr:colOff>
      <xdr:row>0</xdr:row>
      <xdr:rowOff>528864</xdr:rowOff>
    </xdr:to>
    <xdr:pic>
      <xdr:nvPicPr>
        <xdr:cNvPr id="18" name="Рисунок 1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5800" y="114300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0</xdr:row>
      <xdr:rowOff>0</xdr:rowOff>
    </xdr:from>
    <xdr:to>
      <xdr:col>15</xdr:col>
      <xdr:colOff>10667</xdr:colOff>
      <xdr:row>0</xdr:row>
      <xdr:rowOff>1244724</xdr:rowOff>
    </xdr:to>
    <xdr:pic>
      <xdr:nvPicPr>
        <xdr:cNvPr id="19" name="Рисунок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3534917" cy="12447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6</xdr:row>
      <xdr:rowOff>4762</xdr:rowOff>
    </xdr:from>
    <xdr:to>
      <xdr:col>16</xdr:col>
      <xdr:colOff>609599</xdr:colOff>
      <xdr:row>20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14287</xdr:rowOff>
    </xdr:from>
    <xdr:to>
      <xdr:col>8</xdr:col>
      <xdr:colOff>438150</xdr:colOff>
      <xdr:row>33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22</xdr:row>
      <xdr:rowOff>14287</xdr:rowOff>
    </xdr:from>
    <xdr:to>
      <xdr:col>17</xdr:col>
      <xdr:colOff>0</xdr:colOff>
      <xdr:row>33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438149</xdr:colOff>
      <xdr:row>35</xdr:row>
      <xdr:rowOff>14287</xdr:rowOff>
    </xdr:from>
    <xdr:to>
      <xdr:col>16</xdr:col>
      <xdr:colOff>609599</xdr:colOff>
      <xdr:row>49</xdr:row>
      <xdr:rowOff>90487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4762</xdr:rowOff>
    </xdr:from>
    <xdr:to>
      <xdr:col>8</xdr:col>
      <xdr:colOff>438150</xdr:colOff>
      <xdr:row>62</xdr:row>
      <xdr:rowOff>57150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171450</xdr:colOff>
      <xdr:row>51</xdr:row>
      <xdr:rowOff>4762</xdr:rowOff>
    </xdr:from>
    <xdr:to>
      <xdr:col>17</xdr:col>
      <xdr:colOff>0</xdr:colOff>
      <xdr:row>62</xdr:row>
      <xdr:rowOff>57150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70</xdr:row>
      <xdr:rowOff>14287</xdr:rowOff>
    </xdr:from>
    <xdr:to>
      <xdr:col>8</xdr:col>
      <xdr:colOff>447675</xdr:colOff>
      <xdr:row>81</xdr:row>
      <xdr:rowOff>66675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161925</xdr:colOff>
      <xdr:row>70</xdr:row>
      <xdr:rowOff>14287</xdr:rowOff>
    </xdr:from>
    <xdr:to>
      <xdr:col>16</xdr:col>
      <xdr:colOff>600075</xdr:colOff>
      <xdr:row>81</xdr:row>
      <xdr:rowOff>66675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83</xdr:row>
      <xdr:rowOff>4762</xdr:rowOff>
    </xdr:from>
    <xdr:to>
      <xdr:col>8</xdr:col>
      <xdr:colOff>447675</xdr:colOff>
      <xdr:row>94</xdr:row>
      <xdr:rowOff>57150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171450</xdr:colOff>
      <xdr:row>83</xdr:row>
      <xdr:rowOff>4762</xdr:rowOff>
    </xdr:from>
    <xdr:to>
      <xdr:col>17</xdr:col>
      <xdr:colOff>0</xdr:colOff>
      <xdr:row>94</xdr:row>
      <xdr:rowOff>57150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101</xdr:row>
      <xdr:rowOff>66674</xdr:rowOff>
    </xdr:from>
    <xdr:to>
      <xdr:col>16</xdr:col>
      <xdr:colOff>561975</xdr:colOff>
      <xdr:row>106</xdr:row>
      <xdr:rowOff>38099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</xdr:colOff>
      <xdr:row>111</xdr:row>
      <xdr:rowOff>42861</xdr:rowOff>
    </xdr:from>
    <xdr:to>
      <xdr:col>16</xdr:col>
      <xdr:colOff>561975</xdr:colOff>
      <xdr:row>116</xdr:row>
      <xdr:rowOff>133350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47625</xdr:colOff>
      <xdr:row>106</xdr:row>
      <xdr:rowOff>57149</xdr:rowOff>
    </xdr:from>
    <xdr:to>
      <xdr:col>16</xdr:col>
      <xdr:colOff>571500</xdr:colOff>
      <xdr:row>111</xdr:row>
      <xdr:rowOff>28574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704850</xdr:rowOff>
    </xdr:from>
    <xdr:to>
      <xdr:col>3</xdr:col>
      <xdr:colOff>389283</xdr:colOff>
      <xdr:row>0</xdr:row>
      <xdr:rowOff>1123950</xdr:rowOff>
    </xdr:to>
    <xdr:pic>
      <xdr:nvPicPr>
        <xdr:cNvPr id="15" name="Рисунок 14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70485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95250</xdr:rowOff>
    </xdr:from>
    <xdr:to>
      <xdr:col>4</xdr:col>
      <xdr:colOff>218473</xdr:colOff>
      <xdr:row>0</xdr:row>
      <xdr:rowOff>509814</xdr:rowOff>
    </xdr:to>
    <xdr:pic>
      <xdr:nvPicPr>
        <xdr:cNvPr id="16" name="Рисунок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95325" y="95250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0</xdr:rowOff>
    </xdr:from>
    <xdr:to>
      <xdr:col>19</xdr:col>
      <xdr:colOff>86867</xdr:colOff>
      <xdr:row>0</xdr:row>
      <xdr:rowOff>1244724</xdr:rowOff>
    </xdr:to>
    <xdr:pic>
      <xdr:nvPicPr>
        <xdr:cNvPr id="18" name="Рисунок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0"/>
          <a:ext cx="3534917" cy="12447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127422</xdr:colOff>
      <xdr:row>5</xdr:row>
      <xdr:rowOff>63080</xdr:rowOff>
    </xdr:from>
    <xdr:to>
      <xdr:col>17</xdr:col>
      <xdr:colOff>265534</xdr:colOff>
      <xdr:row>11</xdr:row>
      <xdr:rowOff>15454</xdr:rowOff>
    </xdr:to>
    <xdr:sp macro="" textlink="">
      <xdr:nvSpPr>
        <xdr:cNvPr id="9" name="Равнобедренный треугольник 8"/>
        <xdr:cNvSpPr/>
      </xdr:nvSpPr>
      <xdr:spPr>
        <a:xfrm rot="16200000">
          <a:off x="6887791" y="1727843"/>
          <a:ext cx="930034" cy="138112"/>
        </a:xfrm>
        <a:prstGeom prst="triangle">
          <a:avLst/>
        </a:prstGeom>
        <a:solidFill>
          <a:srgbClr val="FAD5CC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121493</xdr:colOff>
      <xdr:row>5</xdr:row>
      <xdr:rowOff>59485</xdr:rowOff>
    </xdr:from>
    <xdr:to>
      <xdr:col>14</xdr:col>
      <xdr:colOff>812</xdr:colOff>
      <xdr:row>11</xdr:row>
      <xdr:rowOff>2334</xdr:rowOff>
    </xdr:to>
    <xdr:sp macro="" textlink="">
      <xdr:nvSpPr>
        <xdr:cNvPr id="10" name="Равнобедренный треугольник 9"/>
        <xdr:cNvSpPr/>
      </xdr:nvSpPr>
      <xdr:spPr>
        <a:xfrm rot="16200000">
          <a:off x="5258388" y="1719486"/>
          <a:ext cx="920509" cy="138112"/>
        </a:xfrm>
        <a:prstGeom prst="triangle">
          <a:avLst/>
        </a:prstGeom>
        <a:solidFill>
          <a:srgbClr val="EFEA9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125084</xdr:colOff>
      <xdr:row>5</xdr:row>
      <xdr:rowOff>63080</xdr:rowOff>
    </xdr:from>
    <xdr:to>
      <xdr:col>6</xdr:col>
      <xdr:colOff>4404</xdr:colOff>
      <xdr:row>11</xdr:row>
      <xdr:rowOff>15454</xdr:rowOff>
    </xdr:to>
    <xdr:sp macro="" textlink="">
      <xdr:nvSpPr>
        <xdr:cNvPr id="11" name="Равнобедренный треугольник 10"/>
        <xdr:cNvSpPr/>
      </xdr:nvSpPr>
      <xdr:spPr>
        <a:xfrm rot="16200000">
          <a:off x="2054661" y="1727843"/>
          <a:ext cx="930034" cy="138112"/>
        </a:xfrm>
        <a:prstGeom prst="triangle">
          <a:avLst/>
        </a:prstGeom>
        <a:solidFill>
          <a:srgbClr val="C0E8E3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19050</xdr:rowOff>
    </xdr:from>
    <xdr:to>
      <xdr:col>28</xdr:col>
      <xdr:colOff>3595</xdr:colOff>
      <xdr:row>4</xdr:row>
      <xdr:rowOff>21566</xdr:rowOff>
    </xdr:to>
    <xdr:cxnSp macro="">
      <xdr:nvCxnSpPr>
        <xdr:cNvPr id="14" name="Прямая соединительная линия 13"/>
        <xdr:cNvCxnSpPr/>
      </xdr:nvCxnSpPr>
      <xdr:spPr>
        <a:xfrm>
          <a:off x="7431836" y="1029059"/>
          <a:ext cx="3983787" cy="2516"/>
        </a:xfrm>
        <a:prstGeom prst="line">
          <a:avLst/>
        </a:prstGeom>
        <a:ln w="38100">
          <a:solidFill>
            <a:srgbClr val="FAD5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24981</xdr:colOff>
      <xdr:row>3</xdr:row>
      <xdr:rowOff>246752</xdr:rowOff>
    </xdr:from>
    <xdr:to>
      <xdr:col>18</xdr:col>
      <xdr:colOff>24983</xdr:colOff>
      <xdr:row>4</xdr:row>
      <xdr:rowOff>246393</xdr:rowOff>
    </xdr:to>
    <xdr:cxnSp macro="">
      <xdr:nvCxnSpPr>
        <xdr:cNvPr id="18" name="Прямая соединительная линия 17"/>
        <xdr:cNvCxnSpPr/>
      </xdr:nvCxnSpPr>
      <xdr:spPr>
        <a:xfrm flipH="1">
          <a:off x="7447292" y="1008752"/>
          <a:ext cx="2" cy="247650"/>
        </a:xfrm>
        <a:prstGeom prst="line">
          <a:avLst/>
        </a:prstGeom>
        <a:ln w="38100">
          <a:solidFill>
            <a:srgbClr val="FAD5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61821</xdr:colOff>
      <xdr:row>4</xdr:row>
      <xdr:rowOff>19409</xdr:rowOff>
    </xdr:from>
    <xdr:to>
      <xdr:col>27</xdr:col>
      <xdr:colOff>61823</xdr:colOff>
      <xdr:row>5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11396571" y="1029059"/>
          <a:ext cx="2" cy="247291"/>
        </a:xfrm>
        <a:prstGeom prst="line">
          <a:avLst/>
        </a:prstGeom>
        <a:ln w="38100">
          <a:solidFill>
            <a:srgbClr val="FAD5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7189</xdr:colOff>
      <xdr:row>4</xdr:row>
      <xdr:rowOff>17792</xdr:rowOff>
    </xdr:from>
    <xdr:to>
      <xdr:col>18</xdr:col>
      <xdr:colOff>3595</xdr:colOff>
      <xdr:row>4</xdr:row>
      <xdr:rowOff>17972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5794076" y="1027801"/>
          <a:ext cx="1631830" cy="180"/>
        </a:xfrm>
        <a:prstGeom prst="line">
          <a:avLst/>
        </a:prstGeom>
        <a:ln w="38100">
          <a:solidFill>
            <a:srgbClr val="EFEA9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251425</xdr:colOff>
      <xdr:row>3</xdr:row>
      <xdr:rowOff>246751</xdr:rowOff>
    </xdr:from>
    <xdr:to>
      <xdr:col>17</xdr:col>
      <xdr:colOff>251427</xdr:colOff>
      <xdr:row>4</xdr:row>
      <xdr:rowOff>246392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7407755" y="1008751"/>
          <a:ext cx="2" cy="247650"/>
        </a:xfrm>
        <a:prstGeom prst="line">
          <a:avLst/>
        </a:prstGeom>
        <a:ln w="38100">
          <a:solidFill>
            <a:srgbClr val="EFEA9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17793</xdr:colOff>
      <xdr:row>3</xdr:row>
      <xdr:rowOff>246751</xdr:rowOff>
    </xdr:from>
    <xdr:to>
      <xdr:col>14</xdr:col>
      <xdr:colOff>17795</xdr:colOff>
      <xdr:row>4</xdr:row>
      <xdr:rowOff>246392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5804680" y="1008751"/>
          <a:ext cx="2" cy="247650"/>
        </a:xfrm>
        <a:prstGeom prst="line">
          <a:avLst/>
        </a:prstGeom>
        <a:ln w="38100">
          <a:solidFill>
            <a:srgbClr val="EFEA9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3595</xdr:colOff>
      <xdr:row>4</xdr:row>
      <xdr:rowOff>17972</xdr:rowOff>
    </xdr:from>
    <xdr:to>
      <xdr:col>14</xdr:col>
      <xdr:colOff>0</xdr:colOff>
      <xdr:row>4</xdr:row>
      <xdr:rowOff>21566</xdr:rowOff>
    </xdr:to>
    <xdr:cxnSp macro="">
      <xdr:nvCxnSpPr>
        <xdr:cNvPr id="31" name="Прямая соединительная линия 30"/>
        <xdr:cNvCxnSpPr/>
      </xdr:nvCxnSpPr>
      <xdr:spPr>
        <a:xfrm>
          <a:off x="2587925" y="1027981"/>
          <a:ext cx="3198962" cy="3594"/>
        </a:xfrm>
        <a:prstGeom prst="line">
          <a:avLst/>
        </a:prstGeom>
        <a:ln w="38100">
          <a:solidFill>
            <a:srgbClr val="C0E8E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240642</xdr:colOff>
      <xdr:row>3</xdr:row>
      <xdr:rowOff>246750</xdr:rowOff>
    </xdr:from>
    <xdr:to>
      <xdr:col>13</xdr:col>
      <xdr:colOff>240644</xdr:colOff>
      <xdr:row>4</xdr:row>
      <xdr:rowOff>246391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5768736" y="1008750"/>
          <a:ext cx="2" cy="247650"/>
        </a:xfrm>
        <a:prstGeom prst="line">
          <a:avLst/>
        </a:prstGeom>
        <a:ln w="38100">
          <a:solidFill>
            <a:srgbClr val="C0E8E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17793</xdr:colOff>
      <xdr:row>3</xdr:row>
      <xdr:rowOff>246750</xdr:rowOff>
    </xdr:from>
    <xdr:to>
      <xdr:col>6</xdr:col>
      <xdr:colOff>17795</xdr:colOff>
      <xdr:row>4</xdr:row>
      <xdr:rowOff>246391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2602123" y="1008750"/>
          <a:ext cx="2" cy="247650"/>
        </a:xfrm>
        <a:prstGeom prst="line">
          <a:avLst/>
        </a:prstGeom>
        <a:ln w="38100">
          <a:solidFill>
            <a:srgbClr val="C0E8E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377406</xdr:colOff>
      <xdr:row>4</xdr:row>
      <xdr:rowOff>21567</xdr:rowOff>
    </xdr:from>
    <xdr:to>
      <xdr:col>5</xdr:col>
      <xdr:colOff>244415</xdr:colOff>
      <xdr:row>4</xdr:row>
      <xdr:rowOff>21567</xdr:rowOff>
    </xdr:to>
    <xdr:cxnSp macro="">
      <xdr:nvCxnSpPr>
        <xdr:cNvPr id="35" name="Прямая соединительная линия 34"/>
        <xdr:cNvCxnSpPr/>
      </xdr:nvCxnSpPr>
      <xdr:spPr>
        <a:xfrm>
          <a:off x="377406" y="1031576"/>
          <a:ext cx="2192547" cy="0"/>
        </a:xfrm>
        <a:prstGeom prst="line">
          <a:avLst/>
        </a:prstGeom>
        <a:ln w="38100">
          <a:solidFill>
            <a:srgbClr val="CC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240640</xdr:colOff>
      <xdr:row>3</xdr:row>
      <xdr:rowOff>246749</xdr:rowOff>
    </xdr:from>
    <xdr:to>
      <xdr:col>5</xdr:col>
      <xdr:colOff>240642</xdr:colOff>
      <xdr:row>4</xdr:row>
      <xdr:rowOff>246390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2566178" y="1008749"/>
          <a:ext cx="2" cy="247650"/>
        </a:xfrm>
        <a:prstGeom prst="line">
          <a:avLst/>
        </a:prstGeom>
        <a:ln w="38100">
          <a:solidFill>
            <a:srgbClr val="CC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17791</xdr:colOff>
      <xdr:row>4</xdr:row>
      <xdr:rowOff>2334</xdr:rowOff>
    </xdr:from>
    <xdr:to>
      <xdr:col>1</xdr:col>
      <xdr:colOff>17793</xdr:colOff>
      <xdr:row>4</xdr:row>
      <xdr:rowOff>249984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398791" y="1012343"/>
          <a:ext cx="2" cy="247650"/>
        </a:xfrm>
        <a:prstGeom prst="line">
          <a:avLst/>
        </a:prstGeom>
        <a:ln w="38100">
          <a:solidFill>
            <a:srgbClr val="CC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628650</xdr:colOff>
      <xdr:row>0</xdr:row>
      <xdr:rowOff>695325</xdr:rowOff>
    </xdr:from>
    <xdr:to>
      <xdr:col>4</xdr:col>
      <xdr:colOff>560733</xdr:colOff>
      <xdr:row>0</xdr:row>
      <xdr:rowOff>1114425</xdr:rowOff>
    </xdr:to>
    <xdr:pic>
      <xdr:nvPicPr>
        <xdr:cNvPr id="17" name="Рисунок 1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695325"/>
          <a:ext cx="970308" cy="419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12</xdr:row>
          <xdr:rowOff>0</xdr:rowOff>
        </xdr:from>
        <xdr:to>
          <xdr:col>26</xdr:col>
          <xdr:colOff>733425</xdr:colOff>
          <xdr:row>13</xdr:row>
          <xdr:rowOff>38100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Сброс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219075</xdr:colOff>
      <xdr:row>0</xdr:row>
      <xdr:rowOff>104775</xdr:rowOff>
    </xdr:from>
    <xdr:to>
      <xdr:col>5</xdr:col>
      <xdr:colOff>208948</xdr:colOff>
      <xdr:row>0</xdr:row>
      <xdr:rowOff>519339</xdr:rowOff>
    </xdr:to>
    <xdr:pic>
      <xdr:nvPicPr>
        <xdr:cNvPr id="19" name="Рисунок 1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" y="10477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18</xdr:col>
      <xdr:colOff>485775</xdr:colOff>
      <xdr:row>0</xdr:row>
      <xdr:rowOff>0</xdr:rowOff>
    </xdr:from>
    <xdr:to>
      <xdr:col>28</xdr:col>
      <xdr:colOff>29717</xdr:colOff>
      <xdr:row>0</xdr:row>
      <xdr:rowOff>1244724</xdr:rowOff>
    </xdr:to>
    <xdr:pic>
      <xdr:nvPicPr>
        <xdr:cNvPr id="20" name="Рисунок 19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0"/>
          <a:ext cx="3534917" cy="12447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666750</xdr:rowOff>
    </xdr:from>
    <xdr:to>
      <xdr:col>3</xdr:col>
      <xdr:colOff>370233</xdr:colOff>
      <xdr:row>0</xdr:row>
      <xdr:rowOff>1085850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66750"/>
          <a:ext cx="970308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4</xdr:col>
      <xdr:colOff>18448</xdr:colOff>
      <xdr:row>0</xdr:row>
      <xdr:rowOff>500289</xdr:rowOff>
    </xdr:to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85725"/>
          <a:ext cx="1847248" cy="41456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7</xdr:row>
      <xdr:rowOff>114300</xdr:rowOff>
    </xdr:from>
    <xdr:to>
      <xdr:col>14</xdr:col>
      <xdr:colOff>571500</xdr:colOff>
      <xdr:row>15</xdr:row>
      <xdr:rowOff>9208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4201775"/>
          <a:ext cx="8143875" cy="1418908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36</xdr:row>
      <xdr:rowOff>133351</xdr:rowOff>
    </xdr:from>
    <xdr:to>
      <xdr:col>13</xdr:col>
      <xdr:colOff>19050</xdr:colOff>
      <xdr:row>40</xdr:row>
      <xdr:rowOff>28109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14001751"/>
          <a:ext cx="5438775" cy="65675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46</xdr:row>
      <xdr:rowOff>104775</xdr:rowOff>
    </xdr:from>
    <xdr:to>
      <xdr:col>14</xdr:col>
      <xdr:colOff>160784</xdr:colOff>
      <xdr:row>53</xdr:row>
      <xdr:rowOff>142875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5982950"/>
          <a:ext cx="7399784" cy="13716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58</xdr:row>
      <xdr:rowOff>57150</xdr:rowOff>
    </xdr:from>
    <xdr:to>
      <xdr:col>11</xdr:col>
      <xdr:colOff>164024</xdr:colOff>
      <xdr:row>66</xdr:row>
      <xdr:rowOff>97804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144750"/>
          <a:ext cx="3659699" cy="1564654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0</xdr:row>
      <xdr:rowOff>0</xdr:rowOff>
    </xdr:from>
    <xdr:to>
      <xdr:col>17</xdr:col>
      <xdr:colOff>572642</xdr:colOff>
      <xdr:row>0</xdr:row>
      <xdr:rowOff>1244724</xdr:rowOff>
    </xdr:to>
    <xdr:pic>
      <xdr:nvPicPr>
        <xdr:cNvPr id="10" name="Рисунок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3534917" cy="1244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11" Type="http://schemas.openxmlformats.org/officeDocument/2006/relationships/comments" Target="../comments5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8.xml"/><Relationship Id="rId11" Type="http://schemas.openxmlformats.org/officeDocument/2006/relationships/comments" Target="../comments6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5.xml"/><Relationship Id="rId11" Type="http://schemas.openxmlformats.org/officeDocument/2006/relationships/comments" Target="../comments7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2.xml"/><Relationship Id="rId11" Type="http://schemas.openxmlformats.org/officeDocument/2006/relationships/comments" Target="../comments8.xml"/><Relationship Id="rId5" Type="http://schemas.openxmlformats.org/officeDocument/2006/relationships/ctrlProp" Target="../ctrlProps/ctrlProp51.xml"/><Relationship Id="rId10" Type="http://schemas.openxmlformats.org/officeDocument/2006/relationships/ctrlProp" Target="../ctrlProps/ctrlProp56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9.xml"/><Relationship Id="rId11" Type="http://schemas.openxmlformats.org/officeDocument/2006/relationships/comments" Target="../comments9.xml"/><Relationship Id="rId5" Type="http://schemas.openxmlformats.org/officeDocument/2006/relationships/ctrlProp" Target="../ctrlProps/ctrlProp58.xml"/><Relationship Id="rId10" Type="http://schemas.openxmlformats.org/officeDocument/2006/relationships/ctrlProp" Target="../ctrlProps/ctrlProp63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6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6.xml"/><Relationship Id="rId11" Type="http://schemas.openxmlformats.org/officeDocument/2006/relationships/comments" Target="../comments10.xml"/><Relationship Id="rId5" Type="http://schemas.openxmlformats.org/officeDocument/2006/relationships/ctrlProp" Target="../ctrlProps/ctrlProp6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3.xml"/><Relationship Id="rId11" Type="http://schemas.openxmlformats.org/officeDocument/2006/relationships/comments" Target="../comments11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.xml"/><Relationship Id="rId11" Type="http://schemas.openxmlformats.org/officeDocument/2006/relationships/comments" Target="../comments12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8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O32"/>
  <sheetViews>
    <sheetView showGridLines="0" showRowColHeaders="0" tabSelected="1" workbookViewId="0">
      <selection activeCell="S18" sqref="S18:S19"/>
    </sheetView>
  </sheetViews>
  <sheetFormatPr defaultRowHeight="15" x14ac:dyDescent="0.25"/>
  <cols>
    <col min="15" max="15" width="10.42578125" customWidth="1"/>
  </cols>
  <sheetData>
    <row r="1" spans="2:15" ht="14.25" customHeight="1" x14ac:dyDescent="0.25"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2:15" ht="63.75" customHeight="1" x14ac:dyDescent="0.25"/>
    <row r="27" spans="2:15" ht="15.75" thickBot="1" x14ac:dyDescent="0.3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</row>
    <row r="28" spans="2:15" ht="15.75" thickTop="1" x14ac:dyDescent="0.25"/>
    <row r="30" spans="2:15" x14ac:dyDescent="0.25">
      <c r="B30" s="261" t="s">
        <v>180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</row>
    <row r="32" spans="2:15" x14ac:dyDescent="0.25">
      <c r="G32" s="260" t="s">
        <v>181</v>
      </c>
      <c r="H32" s="260"/>
      <c r="I32" s="260"/>
      <c r="J32" s="260"/>
    </row>
  </sheetData>
  <sheetProtection password="A74F" sheet="1" objects="1" scenarios="1" selectLockedCells="1"/>
  <mergeCells count="3">
    <mergeCell ref="B1:O1"/>
    <mergeCell ref="B30:O30"/>
    <mergeCell ref="G32:J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246"/>
  <sheetViews>
    <sheetView showGridLines="0" showRowColHeaders="0" zoomScaleNormal="10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37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32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H15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ref="I15" si="3">IF(I7=0,"",I8/I7)</f>
        <v/>
      </c>
      <c r="J15" s="2"/>
      <c r="K15" s="45" t="str">
        <f t="shared" ref="K15:O15" si="4">IF(K7=0,"",K8/K7)</f>
        <v/>
      </c>
      <c r="L15" s="50" t="str">
        <f t="shared" si="4"/>
        <v/>
      </c>
      <c r="M15" s="50" t="str">
        <f t="shared" si="4"/>
        <v/>
      </c>
      <c r="N15" s="50" t="str">
        <f t="shared" si="4"/>
        <v/>
      </c>
      <c r="O15" s="168" t="str">
        <f t="shared" si="4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ref="D16:H16" si="5">IF(D8=0,"",D9/D8)</f>
        <v/>
      </c>
      <c r="E16" s="37" t="str">
        <f t="shared" si="5"/>
        <v/>
      </c>
      <c r="F16" s="37" t="str">
        <f t="shared" si="5"/>
        <v/>
      </c>
      <c r="G16" s="37" t="str">
        <f t="shared" si="5"/>
        <v/>
      </c>
      <c r="H16" s="37" t="str">
        <f t="shared" si="5"/>
        <v/>
      </c>
      <c r="I16" s="164" t="str">
        <f t="shared" ref="I16" si="6">IF(I8=0,"",I9/I8)</f>
        <v/>
      </c>
      <c r="J16" s="2"/>
      <c r="K16" s="46" t="str">
        <f t="shared" ref="K16:O16" si="7">IF(K8=0,"",K9/K8)</f>
        <v/>
      </c>
      <c r="L16" s="36" t="str">
        <f t="shared" si="7"/>
        <v/>
      </c>
      <c r="M16" s="36" t="str">
        <f t="shared" si="7"/>
        <v/>
      </c>
      <c r="N16" s="36" t="str">
        <f t="shared" si="7"/>
        <v/>
      </c>
      <c r="O16" s="169" t="str">
        <f t="shared" si="7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ref="D17:H17" si="8">IF(D9=0,"",D10/D9)</f>
        <v/>
      </c>
      <c r="E17" s="37" t="str">
        <f t="shared" si="8"/>
        <v/>
      </c>
      <c r="F17" s="37" t="str">
        <f t="shared" si="8"/>
        <v/>
      </c>
      <c r="G17" s="37" t="str">
        <f t="shared" si="8"/>
        <v/>
      </c>
      <c r="H17" s="37" t="str">
        <f t="shared" si="8"/>
        <v/>
      </c>
      <c r="I17" s="164" t="str">
        <f t="shared" ref="I17" si="9">IF(I9=0,"",I10/I9)</f>
        <v/>
      </c>
      <c r="J17" s="2"/>
      <c r="K17" s="46" t="str">
        <f t="shared" ref="K17:O17" si="10">IF(K9=0,"",K10/K9)</f>
        <v/>
      </c>
      <c r="L17" s="36" t="str">
        <f t="shared" si="10"/>
        <v/>
      </c>
      <c r="M17" s="36" t="str">
        <f t="shared" si="10"/>
        <v/>
      </c>
      <c r="N17" s="36" t="str">
        <f t="shared" si="10"/>
        <v/>
      </c>
      <c r="O17" s="169" t="str">
        <f t="shared" si="10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H18" si="11">IF(D8=0,"",D10/D8)</f>
        <v/>
      </c>
      <c r="E18" s="35" t="str">
        <f t="shared" si="11"/>
        <v/>
      </c>
      <c r="F18" s="35" t="str">
        <f t="shared" si="11"/>
        <v/>
      </c>
      <c r="G18" s="35" t="str">
        <f t="shared" si="11"/>
        <v/>
      </c>
      <c r="H18" s="35" t="str">
        <f t="shared" si="11"/>
        <v/>
      </c>
      <c r="I18" s="165" t="str">
        <f t="shared" ref="I18" si="12">IF(I8=0,"",I10/I8)</f>
        <v/>
      </c>
      <c r="J18" s="2"/>
      <c r="K18" s="46" t="str">
        <f t="shared" ref="K18:O18" si="13">IF(K8=0,"",K10/K8)</f>
        <v/>
      </c>
      <c r="L18" s="36" t="str">
        <f t="shared" si="13"/>
        <v/>
      </c>
      <c r="M18" s="36" t="str">
        <f t="shared" si="13"/>
        <v/>
      </c>
      <c r="N18" s="36" t="str">
        <f t="shared" si="13"/>
        <v/>
      </c>
      <c r="O18" s="169" t="str">
        <f t="shared" si="13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H19" si="14">IF(D8=0,"",D13/D8)</f>
        <v/>
      </c>
      <c r="E19" s="38" t="str">
        <f t="shared" si="14"/>
        <v/>
      </c>
      <c r="F19" s="38" t="str">
        <f t="shared" si="14"/>
        <v/>
      </c>
      <c r="G19" s="38" t="str">
        <f t="shared" si="14"/>
        <v/>
      </c>
      <c r="H19" s="38" t="str">
        <f t="shared" si="14"/>
        <v/>
      </c>
      <c r="I19" s="166" t="str">
        <f t="shared" ref="I19" si="15">IF(I8=0,"",I13/I8)</f>
        <v/>
      </c>
      <c r="J19" s="2"/>
      <c r="K19" s="47" t="str">
        <f t="shared" ref="K19:O19" si="16">IF(K8=0,"",K13/K8)</f>
        <v/>
      </c>
      <c r="L19" s="49" t="str">
        <f t="shared" si="16"/>
        <v/>
      </c>
      <c r="M19" s="49" t="str">
        <f t="shared" si="16"/>
        <v/>
      </c>
      <c r="N19" s="49" t="str">
        <f t="shared" si="16"/>
        <v/>
      </c>
      <c r="O19" s="170" t="str">
        <f t="shared" si="16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H20" si="17">IF(D9=0,"",D13/D9)</f>
        <v/>
      </c>
      <c r="E20" s="38" t="str">
        <f t="shared" si="17"/>
        <v/>
      </c>
      <c r="F20" s="38" t="str">
        <f t="shared" si="17"/>
        <v/>
      </c>
      <c r="G20" s="38" t="str">
        <f t="shared" si="17"/>
        <v/>
      </c>
      <c r="H20" s="38" t="str">
        <f t="shared" si="17"/>
        <v/>
      </c>
      <c r="I20" s="166" t="str">
        <f t="shared" ref="I20" si="18">IF(I9=0,"",I13/I9)</f>
        <v/>
      </c>
      <c r="J20" s="2"/>
      <c r="K20" s="47" t="str">
        <f t="shared" ref="K20:O20" si="19">IF(K9=0,"",K13/K9)</f>
        <v/>
      </c>
      <c r="L20" s="49" t="str">
        <f t="shared" si="19"/>
        <v/>
      </c>
      <c r="M20" s="49" t="str">
        <f t="shared" si="19"/>
        <v/>
      </c>
      <c r="N20" s="49" t="str">
        <f t="shared" si="19"/>
        <v/>
      </c>
      <c r="O20" s="170" t="str">
        <f t="shared" si="1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H21" si="20">IF(D10=0,"",D13/D10)</f>
        <v/>
      </c>
      <c r="E21" s="38" t="str">
        <f t="shared" si="20"/>
        <v/>
      </c>
      <c r="F21" s="38" t="str">
        <f t="shared" si="20"/>
        <v/>
      </c>
      <c r="G21" s="38" t="str">
        <f t="shared" si="20"/>
        <v/>
      </c>
      <c r="H21" s="38" t="str">
        <f t="shared" si="20"/>
        <v/>
      </c>
      <c r="I21" s="166" t="str">
        <f t="shared" ref="I21" si="21">IF(I10=0,"",I13/I10)</f>
        <v/>
      </c>
      <c r="J21" s="2"/>
      <c r="K21" s="47" t="str">
        <f t="shared" ref="K21:O21" si="22">IF(K10=0,"",K13/K10)</f>
        <v/>
      </c>
      <c r="L21" s="49" t="str">
        <f t="shared" si="22"/>
        <v/>
      </c>
      <c r="M21" s="49" t="str">
        <f t="shared" si="22"/>
        <v/>
      </c>
      <c r="N21" s="49" t="str">
        <f t="shared" si="22"/>
        <v/>
      </c>
      <c r="O21" s="170" t="str">
        <f t="shared" si="22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H22" si="23">IF(D10=0,"",D11/D10)</f>
        <v/>
      </c>
      <c r="E22" s="38" t="str">
        <f t="shared" si="23"/>
        <v/>
      </c>
      <c r="F22" s="38" t="str">
        <f t="shared" si="23"/>
        <v/>
      </c>
      <c r="G22" s="38" t="str">
        <f t="shared" si="23"/>
        <v/>
      </c>
      <c r="H22" s="38" t="str">
        <f t="shared" si="23"/>
        <v/>
      </c>
      <c r="I22" s="166" t="str">
        <f t="shared" ref="I22" si="24">IF(I10=0,"",I11/I10)</f>
        <v/>
      </c>
      <c r="J22" s="2"/>
      <c r="K22" s="47" t="str">
        <f t="shared" ref="K22:O22" si="25">IF(K10=0,"",K11/K10)</f>
        <v/>
      </c>
      <c r="L22" s="49" t="str">
        <f t="shared" si="25"/>
        <v/>
      </c>
      <c r="M22" s="49" t="str">
        <f t="shared" si="25"/>
        <v/>
      </c>
      <c r="N22" s="49" t="str">
        <f t="shared" si="25"/>
        <v/>
      </c>
      <c r="O22" s="170" t="str">
        <f t="shared" si="25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H23" si="26">IF(D13=0,"",D25/D13)</f>
        <v/>
      </c>
      <c r="E23" s="39" t="str">
        <f t="shared" si="26"/>
        <v/>
      </c>
      <c r="F23" s="39" t="str">
        <f t="shared" si="26"/>
        <v/>
      </c>
      <c r="G23" s="39" t="str">
        <f t="shared" si="26"/>
        <v/>
      </c>
      <c r="H23" s="39" t="str">
        <f t="shared" si="26"/>
        <v/>
      </c>
      <c r="I23" s="167" t="str">
        <f t="shared" ref="I23" si="27">IF(I13=0,"",I25/I13)</f>
        <v/>
      </c>
      <c r="J23" s="2"/>
      <c r="K23" s="54" t="str">
        <f t="shared" ref="K23:O23" si="28">IF(K13=0,"",K25/K13)</f>
        <v/>
      </c>
      <c r="L23" s="55" t="str">
        <f t="shared" si="28"/>
        <v/>
      </c>
      <c r="M23" s="55" t="str">
        <f t="shared" si="28"/>
        <v/>
      </c>
      <c r="N23" s="55" t="str">
        <f t="shared" si="28"/>
        <v/>
      </c>
      <c r="O23" s="171" t="str">
        <f t="shared" si="28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H24" si="29">D11-D12</f>
        <v>0</v>
      </c>
      <c r="E24" s="40">
        <f t="shared" si="29"/>
        <v>0</v>
      </c>
      <c r="F24" s="40">
        <f t="shared" si="29"/>
        <v>0</v>
      </c>
      <c r="G24" s="40">
        <f t="shared" si="29"/>
        <v>0</v>
      </c>
      <c r="H24" s="40">
        <f t="shared" si="29"/>
        <v>0</v>
      </c>
      <c r="I24" s="56">
        <f t="shared" ref="I24" si="30">I11-I12</f>
        <v>0</v>
      </c>
      <c r="J24" s="2"/>
      <c r="K24" s="52">
        <f t="shared" ref="K24:O24" si="31">K11-K12</f>
        <v>0</v>
      </c>
      <c r="L24" s="53">
        <f t="shared" si="31"/>
        <v>0</v>
      </c>
      <c r="M24" s="53">
        <f t="shared" si="31"/>
        <v>0</v>
      </c>
      <c r="N24" s="53">
        <f t="shared" si="31"/>
        <v>0</v>
      </c>
      <c r="O24" s="60">
        <f t="shared" si="31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K25" si="32">D24-D13</f>
        <v>0</v>
      </c>
      <c r="E25" s="41">
        <f t="shared" si="32"/>
        <v>0</v>
      </c>
      <c r="F25" s="41">
        <f t="shared" si="32"/>
        <v>0</v>
      </c>
      <c r="G25" s="41">
        <f t="shared" si="32"/>
        <v>0</v>
      </c>
      <c r="H25" s="41">
        <f t="shared" si="32"/>
        <v>0</v>
      </c>
      <c r="I25" s="57">
        <f t="shared" si="32"/>
        <v>0</v>
      </c>
      <c r="J25" s="2"/>
      <c r="K25" s="48">
        <f t="shared" si="32"/>
        <v>0</v>
      </c>
      <c r="L25" s="51">
        <f t="shared" ref="L25" si="33">L24-L13</f>
        <v>0</v>
      </c>
      <c r="M25" s="51">
        <f t="shared" ref="M25" si="34">M24-M13</f>
        <v>0</v>
      </c>
      <c r="N25" s="51">
        <f t="shared" ref="N25" si="35">N24-N13</f>
        <v>0</v>
      </c>
      <c r="O25" s="61">
        <f t="shared" ref="O25" si="36">O24-O13</f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 xml:space="preserve"> января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32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37">SUM(C37:H37)</f>
        <v>0</v>
      </c>
      <c r="J37" s="2"/>
      <c r="K37" s="221"/>
      <c r="L37" s="222"/>
      <c r="M37" s="222"/>
      <c r="N37" s="222"/>
      <c r="O37" s="58">
        <f t="shared" ref="O37:O42" si="38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37"/>
        <v>0</v>
      </c>
      <c r="J38" s="2"/>
      <c r="K38" s="221"/>
      <c r="L38" s="222"/>
      <c r="M38" s="222"/>
      <c r="N38" s="222"/>
      <c r="O38" s="58">
        <f t="shared" si="38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37"/>
        <v>0</v>
      </c>
      <c r="J39" s="2"/>
      <c r="K39" s="221"/>
      <c r="L39" s="222"/>
      <c r="M39" s="222"/>
      <c r="N39" s="222"/>
      <c r="O39" s="58">
        <f t="shared" si="38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37"/>
        <v>0</v>
      </c>
      <c r="J40" s="2"/>
      <c r="K40" s="221"/>
      <c r="L40" s="222"/>
      <c r="M40" s="222"/>
      <c r="N40" s="222"/>
      <c r="O40" s="58">
        <f t="shared" si="38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37"/>
        <v>0</v>
      </c>
      <c r="J41" s="2"/>
      <c r="K41" s="221"/>
      <c r="L41" s="222"/>
      <c r="M41" s="222"/>
      <c r="N41" s="222"/>
      <c r="O41" s="58">
        <f t="shared" si="38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37"/>
        <v>0</v>
      </c>
      <c r="J42" s="2"/>
      <c r="K42" s="223"/>
      <c r="L42" s="224"/>
      <c r="M42" s="224"/>
      <c r="N42" s="224"/>
      <c r="O42" s="59">
        <f t="shared" si="38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39">IF(D36=0,"",D37/D36)</f>
        <v/>
      </c>
      <c r="E44" s="34" t="str">
        <f t="shared" si="39"/>
        <v/>
      </c>
      <c r="F44" s="34" t="str">
        <f t="shared" si="39"/>
        <v/>
      </c>
      <c r="G44" s="34" t="str">
        <f t="shared" si="39"/>
        <v/>
      </c>
      <c r="H44" s="34" t="str">
        <f t="shared" si="39"/>
        <v/>
      </c>
      <c r="I44" s="163" t="str">
        <f t="shared" si="39"/>
        <v/>
      </c>
      <c r="J44" s="2"/>
      <c r="K44" s="45" t="str">
        <f t="shared" ref="K44:O44" si="40">IF(K36=0,"",K37/K36)</f>
        <v/>
      </c>
      <c r="L44" s="50" t="str">
        <f t="shared" si="40"/>
        <v/>
      </c>
      <c r="M44" s="50" t="str">
        <f t="shared" si="40"/>
        <v/>
      </c>
      <c r="N44" s="50" t="str">
        <f t="shared" si="40"/>
        <v/>
      </c>
      <c r="O44" s="168" t="str">
        <f t="shared" si="40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ref="D45:H45" si="41">IF(D37=0,"",D38/D37)</f>
        <v/>
      </c>
      <c r="E45" s="37" t="str">
        <f t="shared" si="41"/>
        <v/>
      </c>
      <c r="F45" s="37" t="str">
        <f t="shared" si="41"/>
        <v/>
      </c>
      <c r="G45" s="37" t="str">
        <f t="shared" si="41"/>
        <v/>
      </c>
      <c r="H45" s="37" t="str">
        <f t="shared" si="41"/>
        <v/>
      </c>
      <c r="I45" s="164" t="str">
        <f t="shared" si="39"/>
        <v/>
      </c>
      <c r="J45" s="2"/>
      <c r="K45" s="46" t="str">
        <f t="shared" ref="K45:O45" si="42">IF(K37=0,"",K38/K37)</f>
        <v/>
      </c>
      <c r="L45" s="36" t="str">
        <f t="shared" si="42"/>
        <v/>
      </c>
      <c r="M45" s="36" t="str">
        <f t="shared" si="42"/>
        <v/>
      </c>
      <c r="N45" s="36" t="str">
        <f t="shared" si="42"/>
        <v/>
      </c>
      <c r="O45" s="169" t="str">
        <f t="shared" si="4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ref="D46:H46" si="43">IF(D38=0,"",D39/D38)</f>
        <v/>
      </c>
      <c r="E46" s="37" t="str">
        <f t="shared" si="43"/>
        <v/>
      </c>
      <c r="F46" s="37" t="str">
        <f t="shared" si="43"/>
        <v/>
      </c>
      <c r="G46" s="37" t="str">
        <f t="shared" si="43"/>
        <v/>
      </c>
      <c r="H46" s="37" t="str">
        <f t="shared" si="43"/>
        <v/>
      </c>
      <c r="I46" s="164" t="str">
        <f t="shared" si="39"/>
        <v/>
      </c>
      <c r="J46" s="2"/>
      <c r="K46" s="46" t="str">
        <f t="shared" ref="K46:O46" si="44">IF(K38=0,"",K39/K38)</f>
        <v/>
      </c>
      <c r="L46" s="36" t="str">
        <f t="shared" si="44"/>
        <v/>
      </c>
      <c r="M46" s="36" t="str">
        <f t="shared" si="44"/>
        <v/>
      </c>
      <c r="N46" s="36" t="str">
        <f t="shared" si="44"/>
        <v/>
      </c>
      <c r="O46" s="169" t="str">
        <f t="shared" si="44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45">IF(D37=0,"",D39/D37)</f>
        <v/>
      </c>
      <c r="E47" s="35" t="str">
        <f t="shared" si="45"/>
        <v/>
      </c>
      <c r="F47" s="35" t="str">
        <f t="shared" si="45"/>
        <v/>
      </c>
      <c r="G47" s="35" t="str">
        <f t="shared" si="45"/>
        <v/>
      </c>
      <c r="H47" s="35" t="str">
        <f t="shared" si="45"/>
        <v/>
      </c>
      <c r="I47" s="165" t="str">
        <f t="shared" si="45"/>
        <v/>
      </c>
      <c r="J47" s="2"/>
      <c r="K47" s="46" t="str">
        <f t="shared" ref="K47:O47" si="46">IF(K37=0,"",K39/K37)</f>
        <v/>
      </c>
      <c r="L47" s="36" t="str">
        <f t="shared" si="46"/>
        <v/>
      </c>
      <c r="M47" s="36" t="str">
        <f t="shared" si="46"/>
        <v/>
      </c>
      <c r="N47" s="36" t="str">
        <f t="shared" si="46"/>
        <v/>
      </c>
      <c r="O47" s="169" t="str">
        <f t="shared" si="46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47">IF(D37=0,"",D42/D37)</f>
        <v/>
      </c>
      <c r="E48" s="38" t="str">
        <f t="shared" si="47"/>
        <v/>
      </c>
      <c r="F48" s="38" t="str">
        <f t="shared" si="47"/>
        <v/>
      </c>
      <c r="G48" s="38" t="str">
        <f t="shared" si="47"/>
        <v/>
      </c>
      <c r="H48" s="38" t="str">
        <f t="shared" si="47"/>
        <v/>
      </c>
      <c r="I48" s="166" t="str">
        <f t="shared" si="47"/>
        <v/>
      </c>
      <c r="J48" s="2"/>
      <c r="K48" s="47" t="str">
        <f t="shared" ref="K48:O48" si="48">IF(K37=0,"",K42/K37)</f>
        <v/>
      </c>
      <c r="L48" s="49" t="str">
        <f t="shared" si="48"/>
        <v/>
      </c>
      <c r="M48" s="49" t="str">
        <f t="shared" si="48"/>
        <v/>
      </c>
      <c r="N48" s="49" t="str">
        <f t="shared" si="48"/>
        <v/>
      </c>
      <c r="O48" s="170" t="str">
        <f t="shared" si="48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49">IF(D38=0,"",D42/D38)</f>
        <v/>
      </c>
      <c r="E49" s="38" t="str">
        <f t="shared" si="49"/>
        <v/>
      </c>
      <c r="F49" s="38" t="str">
        <f t="shared" si="49"/>
        <v/>
      </c>
      <c r="G49" s="38" t="str">
        <f t="shared" si="49"/>
        <v/>
      </c>
      <c r="H49" s="38" t="str">
        <f t="shared" si="49"/>
        <v/>
      </c>
      <c r="I49" s="166" t="str">
        <f t="shared" si="49"/>
        <v/>
      </c>
      <c r="J49" s="2"/>
      <c r="K49" s="47" t="str">
        <f t="shared" ref="K49:O49" si="50">IF(K38=0,"",K42/K38)</f>
        <v/>
      </c>
      <c r="L49" s="49" t="str">
        <f t="shared" si="50"/>
        <v/>
      </c>
      <c r="M49" s="49" t="str">
        <f t="shared" si="50"/>
        <v/>
      </c>
      <c r="N49" s="49" t="str">
        <f t="shared" si="50"/>
        <v/>
      </c>
      <c r="O49" s="170" t="str">
        <f t="shared" si="50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51">IF(D39=0,"",D42/D39)</f>
        <v/>
      </c>
      <c r="E50" s="38" t="str">
        <f t="shared" si="51"/>
        <v/>
      </c>
      <c r="F50" s="38" t="str">
        <f t="shared" si="51"/>
        <v/>
      </c>
      <c r="G50" s="38" t="str">
        <f t="shared" si="51"/>
        <v/>
      </c>
      <c r="H50" s="38" t="str">
        <f t="shared" si="51"/>
        <v/>
      </c>
      <c r="I50" s="166" t="str">
        <f t="shared" si="51"/>
        <v/>
      </c>
      <c r="J50" s="2"/>
      <c r="K50" s="47" t="str">
        <f t="shared" ref="K50:O50" si="52">IF(K39=0,"",K42/K39)</f>
        <v/>
      </c>
      <c r="L50" s="49" t="str">
        <f t="shared" si="52"/>
        <v/>
      </c>
      <c r="M50" s="49" t="str">
        <f t="shared" si="52"/>
        <v/>
      </c>
      <c r="N50" s="49" t="str">
        <f t="shared" si="52"/>
        <v/>
      </c>
      <c r="O50" s="170" t="str">
        <f t="shared" si="52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53">IF(D39=0,"",D40/D39)</f>
        <v/>
      </c>
      <c r="E51" s="38" t="str">
        <f t="shared" si="53"/>
        <v/>
      </c>
      <c r="F51" s="38" t="str">
        <f t="shared" si="53"/>
        <v/>
      </c>
      <c r="G51" s="38" t="str">
        <f t="shared" si="53"/>
        <v/>
      </c>
      <c r="H51" s="38" t="str">
        <f t="shared" si="53"/>
        <v/>
      </c>
      <c r="I51" s="166" t="str">
        <f t="shared" si="53"/>
        <v/>
      </c>
      <c r="J51" s="2"/>
      <c r="K51" s="47" t="str">
        <f t="shared" ref="K51:O51" si="54">IF(K39=0,"",K40/K39)</f>
        <v/>
      </c>
      <c r="L51" s="49" t="str">
        <f t="shared" si="54"/>
        <v/>
      </c>
      <c r="M51" s="49" t="str">
        <f t="shared" si="54"/>
        <v/>
      </c>
      <c r="N51" s="49" t="str">
        <f t="shared" si="54"/>
        <v/>
      </c>
      <c r="O51" s="170" t="str">
        <f t="shared" si="54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55">IF(D42=0,"",D54/D42)</f>
        <v/>
      </c>
      <c r="E52" s="39" t="str">
        <f t="shared" si="55"/>
        <v/>
      </c>
      <c r="F52" s="39" t="str">
        <f t="shared" si="55"/>
        <v/>
      </c>
      <c r="G52" s="39" t="str">
        <f t="shared" si="55"/>
        <v/>
      </c>
      <c r="H52" s="39" t="str">
        <f t="shared" si="55"/>
        <v/>
      </c>
      <c r="I52" s="167" t="str">
        <f t="shared" si="55"/>
        <v/>
      </c>
      <c r="J52" s="2"/>
      <c r="K52" s="54" t="str">
        <f t="shared" ref="K52:O52" si="56">IF(K42=0,"",K54/K42)</f>
        <v/>
      </c>
      <c r="L52" s="55" t="str">
        <f t="shared" si="56"/>
        <v/>
      </c>
      <c r="M52" s="55" t="str">
        <f t="shared" si="56"/>
        <v/>
      </c>
      <c r="N52" s="55" t="str">
        <f t="shared" si="56"/>
        <v/>
      </c>
      <c r="O52" s="171" t="str">
        <f t="shared" si="56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57">D40-D41</f>
        <v>0</v>
      </c>
      <c r="E53" s="40">
        <f t="shared" si="57"/>
        <v>0</v>
      </c>
      <c r="F53" s="40">
        <f t="shared" si="57"/>
        <v>0</v>
      </c>
      <c r="G53" s="40">
        <f t="shared" si="57"/>
        <v>0</v>
      </c>
      <c r="H53" s="40">
        <f t="shared" si="57"/>
        <v>0</v>
      </c>
      <c r="I53" s="56">
        <f t="shared" si="57"/>
        <v>0</v>
      </c>
      <c r="J53" s="2"/>
      <c r="K53" s="52">
        <f t="shared" ref="K53:O53" si="58">K40-K41</f>
        <v>0</v>
      </c>
      <c r="L53" s="53">
        <f t="shared" si="58"/>
        <v>0</v>
      </c>
      <c r="M53" s="53">
        <f t="shared" si="58"/>
        <v>0</v>
      </c>
      <c r="N53" s="53">
        <f t="shared" si="58"/>
        <v>0</v>
      </c>
      <c r="O53" s="60">
        <f t="shared" si="58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" si="59">D53-D42</f>
        <v>0</v>
      </c>
      <c r="E54" s="41">
        <f t="shared" ref="E54" si="60">E53-E42</f>
        <v>0</v>
      </c>
      <c r="F54" s="41">
        <f t="shared" ref="F54" si="61">F53-F42</f>
        <v>0</v>
      </c>
      <c r="G54" s="41">
        <f t="shared" ref="G54" si="62">G53-G42</f>
        <v>0</v>
      </c>
      <c r="H54" s="41">
        <f t="shared" ref="H54" si="63">H53-H42</f>
        <v>0</v>
      </c>
      <c r="I54" s="57">
        <f t="shared" ref="I54" si="64">I53-I42</f>
        <v>0</v>
      </c>
      <c r="J54" s="2"/>
      <c r="K54" s="48">
        <f t="shared" ref="K54" si="65">K53-K42</f>
        <v>0</v>
      </c>
      <c r="L54" s="51">
        <f t="shared" ref="L54" si="66">L53-L42</f>
        <v>0</v>
      </c>
      <c r="M54" s="51">
        <f t="shared" ref="M54" si="67">M53-M42</f>
        <v>0</v>
      </c>
      <c r="N54" s="51">
        <f t="shared" ref="N54" si="68">N53-N42</f>
        <v>0</v>
      </c>
      <c r="O54" s="61">
        <f t="shared" ref="O54" si="69">O53-O42</f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 xml:space="preserve"> января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70">G5</f>
        <v>C других сайтов</v>
      </c>
      <c r="H63" s="276" t="str">
        <f t="shared" si="70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71">L5</f>
        <v>Доски объявлений</v>
      </c>
      <c r="M63" s="276" t="str">
        <f t="shared" si="71"/>
        <v>Повторные продажи</v>
      </c>
      <c r="N63" s="276" t="str">
        <f t="shared" si="71"/>
        <v>Прочие</v>
      </c>
      <c r="O63" s="265" t="s">
        <v>22</v>
      </c>
    </row>
    <row r="64" spans="1:15" ht="16.5" thickBot="1" x14ac:dyDescent="0.3">
      <c r="A64" s="2"/>
      <c r="B64" s="29" t="s">
        <v>32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72">SUM(C66:H66)</f>
        <v>0</v>
      </c>
      <c r="J66" s="2"/>
      <c r="K66" s="221"/>
      <c r="L66" s="222"/>
      <c r="M66" s="222"/>
      <c r="N66" s="222"/>
      <c r="O66" s="58">
        <f t="shared" ref="O66:O71" si="73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72"/>
        <v>0</v>
      </c>
      <c r="J67" s="2"/>
      <c r="K67" s="221"/>
      <c r="L67" s="222"/>
      <c r="M67" s="222"/>
      <c r="N67" s="222"/>
      <c r="O67" s="58">
        <f t="shared" si="73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72"/>
        <v>0</v>
      </c>
      <c r="J68" s="2"/>
      <c r="K68" s="221"/>
      <c r="L68" s="222"/>
      <c r="M68" s="222"/>
      <c r="N68" s="222"/>
      <c r="O68" s="58">
        <f t="shared" si="73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72"/>
        <v>0</v>
      </c>
      <c r="J69" s="2"/>
      <c r="K69" s="221"/>
      <c r="L69" s="222"/>
      <c r="M69" s="222"/>
      <c r="N69" s="222"/>
      <c r="O69" s="58">
        <f t="shared" si="73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72"/>
        <v>0</v>
      </c>
      <c r="J70" s="2"/>
      <c r="K70" s="221"/>
      <c r="L70" s="222"/>
      <c r="M70" s="222"/>
      <c r="N70" s="222"/>
      <c r="O70" s="58">
        <f t="shared" si="73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72"/>
        <v>0</v>
      </c>
      <c r="J71" s="2"/>
      <c r="K71" s="223"/>
      <c r="L71" s="224"/>
      <c r="M71" s="224"/>
      <c r="N71" s="224"/>
      <c r="O71" s="59">
        <f t="shared" si="73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74">IF(D65=0,"",D66/D65)</f>
        <v/>
      </c>
      <c r="E73" s="34" t="str">
        <f t="shared" si="74"/>
        <v/>
      </c>
      <c r="F73" s="34" t="str">
        <f t="shared" si="74"/>
        <v/>
      </c>
      <c r="G73" s="34" t="str">
        <f t="shared" si="74"/>
        <v/>
      </c>
      <c r="H73" s="34" t="str">
        <f t="shared" si="74"/>
        <v/>
      </c>
      <c r="I73" s="163" t="str">
        <f t="shared" si="74"/>
        <v/>
      </c>
      <c r="J73" s="2"/>
      <c r="K73" s="45" t="str">
        <f t="shared" ref="K73:O73" si="75">IF(K65=0,"",K66/K65)</f>
        <v/>
      </c>
      <c r="L73" s="50" t="str">
        <f t="shared" si="75"/>
        <v/>
      </c>
      <c r="M73" s="50" t="str">
        <f t="shared" si="75"/>
        <v/>
      </c>
      <c r="N73" s="50" t="str">
        <f t="shared" si="75"/>
        <v/>
      </c>
      <c r="O73" s="168" t="str">
        <f t="shared" si="75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ref="D74:H74" si="76">IF(D66=0,"",D67/D66)</f>
        <v/>
      </c>
      <c r="E74" s="37" t="str">
        <f t="shared" si="76"/>
        <v/>
      </c>
      <c r="F74" s="37" t="str">
        <f t="shared" si="76"/>
        <v/>
      </c>
      <c r="G74" s="37" t="str">
        <f t="shared" si="76"/>
        <v/>
      </c>
      <c r="H74" s="37" t="str">
        <f t="shared" si="76"/>
        <v/>
      </c>
      <c r="I74" s="164" t="str">
        <f t="shared" si="74"/>
        <v/>
      </c>
      <c r="J74" s="2"/>
      <c r="K74" s="46" t="str">
        <f t="shared" ref="K74:O74" si="77">IF(K66=0,"",K67/K66)</f>
        <v/>
      </c>
      <c r="L74" s="36" t="str">
        <f t="shared" si="77"/>
        <v/>
      </c>
      <c r="M74" s="36" t="str">
        <f t="shared" si="77"/>
        <v/>
      </c>
      <c r="N74" s="36" t="str">
        <f t="shared" si="77"/>
        <v/>
      </c>
      <c r="O74" s="169" t="str">
        <f t="shared" si="77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ref="D75:H75" si="78">IF(D67=0,"",D68/D67)</f>
        <v/>
      </c>
      <c r="E75" s="37" t="str">
        <f t="shared" si="78"/>
        <v/>
      </c>
      <c r="F75" s="37" t="str">
        <f t="shared" si="78"/>
        <v/>
      </c>
      <c r="G75" s="37" t="str">
        <f t="shared" si="78"/>
        <v/>
      </c>
      <c r="H75" s="37" t="str">
        <f t="shared" si="78"/>
        <v/>
      </c>
      <c r="I75" s="164" t="str">
        <f t="shared" si="74"/>
        <v/>
      </c>
      <c r="J75" s="2"/>
      <c r="K75" s="46" t="str">
        <f t="shared" ref="K75:O75" si="79">IF(K67=0,"",K68/K67)</f>
        <v/>
      </c>
      <c r="L75" s="36" t="str">
        <f t="shared" si="79"/>
        <v/>
      </c>
      <c r="M75" s="36" t="str">
        <f t="shared" si="79"/>
        <v/>
      </c>
      <c r="N75" s="36" t="str">
        <f t="shared" si="79"/>
        <v/>
      </c>
      <c r="O75" s="169" t="str">
        <f t="shared" si="79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80">IF(D66=0,"",D68/D66)</f>
        <v/>
      </c>
      <c r="E76" s="35" t="str">
        <f t="shared" si="80"/>
        <v/>
      </c>
      <c r="F76" s="35" t="str">
        <f t="shared" si="80"/>
        <v/>
      </c>
      <c r="G76" s="35" t="str">
        <f t="shared" si="80"/>
        <v/>
      </c>
      <c r="H76" s="35" t="str">
        <f t="shared" si="80"/>
        <v/>
      </c>
      <c r="I76" s="165" t="str">
        <f t="shared" si="80"/>
        <v/>
      </c>
      <c r="J76" s="2"/>
      <c r="K76" s="46" t="str">
        <f t="shared" ref="K76:O76" si="81">IF(K66=0,"",K68/K66)</f>
        <v/>
      </c>
      <c r="L76" s="36" t="str">
        <f t="shared" si="81"/>
        <v/>
      </c>
      <c r="M76" s="36" t="str">
        <f t="shared" si="81"/>
        <v/>
      </c>
      <c r="N76" s="36" t="str">
        <f t="shared" si="81"/>
        <v/>
      </c>
      <c r="O76" s="169" t="str">
        <f t="shared" si="81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82">IF(D66=0,"",D71/D66)</f>
        <v/>
      </c>
      <c r="E77" s="38" t="str">
        <f t="shared" si="82"/>
        <v/>
      </c>
      <c r="F77" s="38" t="str">
        <f t="shared" si="82"/>
        <v/>
      </c>
      <c r="G77" s="38" t="str">
        <f t="shared" si="82"/>
        <v/>
      </c>
      <c r="H77" s="38" t="str">
        <f t="shared" si="82"/>
        <v/>
      </c>
      <c r="I77" s="166" t="str">
        <f t="shared" si="82"/>
        <v/>
      </c>
      <c r="J77" s="2"/>
      <c r="K77" s="47" t="str">
        <f t="shared" ref="K77:O77" si="83">IF(K66=0,"",K71/K66)</f>
        <v/>
      </c>
      <c r="L77" s="49" t="str">
        <f t="shared" si="83"/>
        <v/>
      </c>
      <c r="M77" s="49" t="str">
        <f t="shared" si="83"/>
        <v/>
      </c>
      <c r="N77" s="49" t="str">
        <f t="shared" si="83"/>
        <v/>
      </c>
      <c r="O77" s="170" t="str">
        <f t="shared" si="83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84">IF(D67=0,"",D71/D67)</f>
        <v/>
      </c>
      <c r="E78" s="38" t="str">
        <f t="shared" si="84"/>
        <v/>
      </c>
      <c r="F78" s="38" t="str">
        <f t="shared" si="84"/>
        <v/>
      </c>
      <c r="G78" s="38" t="str">
        <f t="shared" si="84"/>
        <v/>
      </c>
      <c r="H78" s="38" t="str">
        <f t="shared" si="84"/>
        <v/>
      </c>
      <c r="I78" s="166" t="str">
        <f t="shared" si="84"/>
        <v/>
      </c>
      <c r="J78" s="2"/>
      <c r="K78" s="47" t="str">
        <f t="shared" ref="K78:O78" si="85">IF(K67=0,"",K71/K67)</f>
        <v/>
      </c>
      <c r="L78" s="49" t="str">
        <f t="shared" si="85"/>
        <v/>
      </c>
      <c r="M78" s="49" t="str">
        <f t="shared" si="85"/>
        <v/>
      </c>
      <c r="N78" s="49" t="str">
        <f t="shared" si="85"/>
        <v/>
      </c>
      <c r="O78" s="170" t="str">
        <f t="shared" si="85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86">IF(D68=0,"",D71/D68)</f>
        <v/>
      </c>
      <c r="E79" s="38" t="str">
        <f t="shared" si="86"/>
        <v/>
      </c>
      <c r="F79" s="38" t="str">
        <f t="shared" si="86"/>
        <v/>
      </c>
      <c r="G79" s="38" t="str">
        <f t="shared" si="86"/>
        <v/>
      </c>
      <c r="H79" s="38" t="str">
        <f t="shared" si="86"/>
        <v/>
      </c>
      <c r="I79" s="166" t="str">
        <f t="shared" si="86"/>
        <v/>
      </c>
      <c r="J79" s="2"/>
      <c r="K79" s="47" t="str">
        <f t="shared" ref="K79:O79" si="87">IF(K68=0,"",K71/K68)</f>
        <v/>
      </c>
      <c r="L79" s="49" t="str">
        <f t="shared" si="87"/>
        <v/>
      </c>
      <c r="M79" s="49" t="str">
        <f t="shared" si="87"/>
        <v/>
      </c>
      <c r="N79" s="49" t="str">
        <f t="shared" si="87"/>
        <v/>
      </c>
      <c r="O79" s="170" t="str">
        <f t="shared" si="87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88">IF(D68=0,"",D69/D68)</f>
        <v/>
      </c>
      <c r="E80" s="38" t="str">
        <f t="shared" si="88"/>
        <v/>
      </c>
      <c r="F80" s="38" t="str">
        <f t="shared" si="88"/>
        <v/>
      </c>
      <c r="G80" s="38" t="str">
        <f t="shared" si="88"/>
        <v/>
      </c>
      <c r="H80" s="38" t="str">
        <f t="shared" si="88"/>
        <v/>
      </c>
      <c r="I80" s="166" t="str">
        <f t="shared" si="88"/>
        <v/>
      </c>
      <c r="J80" s="2"/>
      <c r="K80" s="47" t="str">
        <f t="shared" ref="K80:O80" si="89">IF(K68=0,"",K69/K68)</f>
        <v/>
      </c>
      <c r="L80" s="49" t="str">
        <f t="shared" si="89"/>
        <v/>
      </c>
      <c r="M80" s="49" t="str">
        <f t="shared" si="89"/>
        <v/>
      </c>
      <c r="N80" s="49" t="str">
        <f t="shared" si="89"/>
        <v/>
      </c>
      <c r="O80" s="170" t="str">
        <f t="shared" si="89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90">IF(D71=0,"",D83/D71)</f>
        <v/>
      </c>
      <c r="E81" s="39" t="str">
        <f t="shared" si="90"/>
        <v/>
      </c>
      <c r="F81" s="39" t="str">
        <f t="shared" si="90"/>
        <v/>
      </c>
      <c r="G81" s="39" t="str">
        <f t="shared" si="90"/>
        <v/>
      </c>
      <c r="H81" s="39" t="str">
        <f t="shared" si="90"/>
        <v/>
      </c>
      <c r="I81" s="167" t="str">
        <f t="shared" si="90"/>
        <v/>
      </c>
      <c r="J81" s="2"/>
      <c r="K81" s="54" t="str">
        <f t="shared" ref="K81:O81" si="91">IF(K71=0,"",K83/K71)</f>
        <v/>
      </c>
      <c r="L81" s="55" t="str">
        <f t="shared" si="91"/>
        <v/>
      </c>
      <c r="M81" s="55" t="str">
        <f t="shared" si="91"/>
        <v/>
      </c>
      <c r="N81" s="55" t="str">
        <f t="shared" si="91"/>
        <v/>
      </c>
      <c r="O81" s="171" t="str">
        <f t="shared" si="91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92">D69-D70</f>
        <v>0</v>
      </c>
      <c r="E82" s="40">
        <f t="shared" si="92"/>
        <v>0</v>
      </c>
      <c r="F82" s="40">
        <f t="shared" si="92"/>
        <v>0</v>
      </c>
      <c r="G82" s="40">
        <f t="shared" si="92"/>
        <v>0</v>
      </c>
      <c r="H82" s="40">
        <f t="shared" si="92"/>
        <v>0</v>
      </c>
      <c r="I82" s="56">
        <f t="shared" si="92"/>
        <v>0</v>
      </c>
      <c r="J82" s="2"/>
      <c r="K82" s="52">
        <f t="shared" ref="K82:O82" si="93">K69-K70</f>
        <v>0</v>
      </c>
      <c r="L82" s="53">
        <f t="shared" si="93"/>
        <v>0</v>
      </c>
      <c r="M82" s="53">
        <f t="shared" si="93"/>
        <v>0</v>
      </c>
      <c r="N82" s="53">
        <f t="shared" si="93"/>
        <v>0</v>
      </c>
      <c r="O82" s="60">
        <f t="shared" si="93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" si="94">D82-D71</f>
        <v>0</v>
      </c>
      <c r="E83" s="41">
        <f t="shared" ref="E83" si="95">E82-E71</f>
        <v>0</v>
      </c>
      <c r="F83" s="41">
        <f t="shared" ref="F83" si="96">F82-F71</f>
        <v>0</v>
      </c>
      <c r="G83" s="41">
        <f t="shared" ref="G83" si="97">G82-G71</f>
        <v>0</v>
      </c>
      <c r="H83" s="41">
        <f t="shared" ref="H83" si="98">H82-H71</f>
        <v>0</v>
      </c>
      <c r="I83" s="57">
        <f t="shared" ref="I83" si="99">I82-I71</f>
        <v>0</v>
      </c>
      <c r="J83" s="2"/>
      <c r="K83" s="48">
        <f t="shared" ref="K83" si="100">K82-K71</f>
        <v>0</v>
      </c>
      <c r="L83" s="51">
        <f t="shared" ref="L83" si="101">L82-L71</f>
        <v>0</v>
      </c>
      <c r="M83" s="51">
        <f t="shared" ref="M83" si="102">M82-M71</f>
        <v>0</v>
      </c>
      <c r="N83" s="51">
        <f t="shared" ref="N83" si="103">N82-N71</f>
        <v>0</v>
      </c>
      <c r="O83" s="61">
        <f t="shared" ref="O83" si="104">O82-O71</f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 xml:space="preserve"> января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105">G5</f>
        <v>C других сайтов</v>
      </c>
      <c r="H92" s="276" t="str">
        <f t="shared" si="105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106">L5</f>
        <v>Доски объявлений</v>
      </c>
      <c r="M92" s="276" t="str">
        <f t="shared" si="106"/>
        <v>Повторные продажи</v>
      </c>
      <c r="N92" s="276" t="str">
        <f t="shared" si="106"/>
        <v>Прочие</v>
      </c>
      <c r="O92" s="265" t="s">
        <v>22</v>
      </c>
    </row>
    <row r="93" spans="1:15" ht="16.5" thickBot="1" x14ac:dyDescent="0.3">
      <c r="A93" s="2"/>
      <c r="B93" s="29" t="s">
        <v>32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107">SUM(C95:H95)</f>
        <v>0</v>
      </c>
      <c r="J95" s="2"/>
      <c r="K95" s="221"/>
      <c r="L95" s="222"/>
      <c r="M95" s="222"/>
      <c r="N95" s="222"/>
      <c r="O95" s="58">
        <f t="shared" ref="O95:O100" si="108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107"/>
        <v>0</v>
      </c>
      <c r="J96" s="2"/>
      <c r="K96" s="221"/>
      <c r="L96" s="222"/>
      <c r="M96" s="222"/>
      <c r="N96" s="222"/>
      <c r="O96" s="58">
        <f t="shared" si="108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107"/>
        <v>0</v>
      </c>
      <c r="J97" s="2"/>
      <c r="K97" s="221"/>
      <c r="L97" s="222"/>
      <c r="M97" s="222"/>
      <c r="N97" s="222"/>
      <c r="O97" s="58">
        <f t="shared" si="108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107"/>
        <v>0</v>
      </c>
      <c r="J98" s="2"/>
      <c r="K98" s="221"/>
      <c r="L98" s="222"/>
      <c r="M98" s="222"/>
      <c r="N98" s="222"/>
      <c r="O98" s="58">
        <f t="shared" si="108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107"/>
        <v>0</v>
      </c>
      <c r="J99" s="2"/>
      <c r="K99" s="221"/>
      <c r="L99" s="222"/>
      <c r="M99" s="222"/>
      <c r="N99" s="222"/>
      <c r="O99" s="58">
        <f t="shared" si="108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107"/>
        <v>0</v>
      </c>
      <c r="J100" s="2"/>
      <c r="K100" s="223"/>
      <c r="L100" s="224"/>
      <c r="M100" s="224"/>
      <c r="N100" s="224"/>
      <c r="O100" s="59">
        <f t="shared" si="108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109">IF(D94=0,"",D95/D94)</f>
        <v/>
      </c>
      <c r="E102" s="34" t="str">
        <f t="shared" si="109"/>
        <v/>
      </c>
      <c r="F102" s="34" t="str">
        <f t="shared" si="109"/>
        <v/>
      </c>
      <c r="G102" s="34" t="str">
        <f t="shared" si="109"/>
        <v/>
      </c>
      <c r="H102" s="34" t="str">
        <f t="shared" si="109"/>
        <v/>
      </c>
      <c r="I102" s="163" t="str">
        <f t="shared" si="109"/>
        <v/>
      </c>
      <c r="J102" s="2"/>
      <c r="K102" s="45" t="str">
        <f t="shared" ref="K102:O102" si="110">IF(K94=0,"",K95/K94)</f>
        <v/>
      </c>
      <c r="L102" s="50" t="str">
        <f t="shared" si="110"/>
        <v/>
      </c>
      <c r="M102" s="50" t="str">
        <f t="shared" si="110"/>
        <v/>
      </c>
      <c r="N102" s="50" t="str">
        <f t="shared" si="110"/>
        <v/>
      </c>
      <c r="O102" s="168" t="str">
        <f t="shared" si="110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ref="D103:H103" si="111">IF(D95=0,"",D96/D95)</f>
        <v/>
      </c>
      <c r="E103" s="37" t="str">
        <f t="shared" si="111"/>
        <v/>
      </c>
      <c r="F103" s="37" t="str">
        <f t="shared" si="111"/>
        <v/>
      </c>
      <c r="G103" s="37" t="str">
        <f t="shared" si="111"/>
        <v/>
      </c>
      <c r="H103" s="37" t="str">
        <f t="shared" si="111"/>
        <v/>
      </c>
      <c r="I103" s="164" t="str">
        <f t="shared" si="109"/>
        <v/>
      </c>
      <c r="J103" s="2"/>
      <c r="K103" s="46" t="str">
        <f t="shared" ref="K103:O103" si="112">IF(K95=0,"",K96/K95)</f>
        <v/>
      </c>
      <c r="L103" s="36" t="str">
        <f t="shared" si="112"/>
        <v/>
      </c>
      <c r="M103" s="36" t="str">
        <f t="shared" si="112"/>
        <v/>
      </c>
      <c r="N103" s="36" t="str">
        <f t="shared" si="112"/>
        <v/>
      </c>
      <c r="O103" s="169" t="str">
        <f t="shared" si="112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ref="D104:H104" si="113">IF(D96=0,"",D97/D96)</f>
        <v/>
      </c>
      <c r="E104" s="37" t="str">
        <f t="shared" si="113"/>
        <v/>
      </c>
      <c r="F104" s="37" t="str">
        <f t="shared" si="113"/>
        <v/>
      </c>
      <c r="G104" s="37" t="str">
        <f t="shared" si="113"/>
        <v/>
      </c>
      <c r="H104" s="37" t="str">
        <f t="shared" si="113"/>
        <v/>
      </c>
      <c r="I104" s="164" t="str">
        <f t="shared" si="109"/>
        <v/>
      </c>
      <c r="J104" s="2"/>
      <c r="K104" s="46" t="str">
        <f t="shared" ref="K104:O104" si="114">IF(K96=0,"",K97/K96)</f>
        <v/>
      </c>
      <c r="L104" s="36" t="str">
        <f t="shared" si="114"/>
        <v/>
      </c>
      <c r="M104" s="36" t="str">
        <f t="shared" si="114"/>
        <v/>
      </c>
      <c r="N104" s="36" t="str">
        <f t="shared" si="114"/>
        <v/>
      </c>
      <c r="O104" s="169" t="str">
        <f t="shared" si="114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115">IF(D95=0,"",D97/D95)</f>
        <v/>
      </c>
      <c r="E105" s="35" t="str">
        <f t="shared" si="115"/>
        <v/>
      </c>
      <c r="F105" s="35" t="str">
        <f t="shared" si="115"/>
        <v/>
      </c>
      <c r="G105" s="35" t="str">
        <f t="shared" si="115"/>
        <v/>
      </c>
      <c r="H105" s="35" t="str">
        <f t="shared" si="115"/>
        <v/>
      </c>
      <c r="I105" s="165" t="str">
        <f t="shared" si="115"/>
        <v/>
      </c>
      <c r="J105" s="2"/>
      <c r="K105" s="46" t="str">
        <f t="shared" ref="K105:O105" si="116">IF(K95=0,"",K97/K95)</f>
        <v/>
      </c>
      <c r="L105" s="36" t="str">
        <f t="shared" si="116"/>
        <v/>
      </c>
      <c r="M105" s="36" t="str">
        <f t="shared" si="116"/>
        <v/>
      </c>
      <c r="N105" s="36" t="str">
        <f t="shared" si="116"/>
        <v/>
      </c>
      <c r="O105" s="169" t="str">
        <f t="shared" si="116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117">IF(D95=0,"",D100/D95)</f>
        <v/>
      </c>
      <c r="E106" s="38" t="str">
        <f t="shared" si="117"/>
        <v/>
      </c>
      <c r="F106" s="38" t="str">
        <f t="shared" si="117"/>
        <v/>
      </c>
      <c r="G106" s="38" t="str">
        <f t="shared" si="117"/>
        <v/>
      </c>
      <c r="H106" s="38" t="str">
        <f t="shared" si="117"/>
        <v/>
      </c>
      <c r="I106" s="166" t="str">
        <f t="shared" si="117"/>
        <v/>
      </c>
      <c r="J106" s="2"/>
      <c r="K106" s="47" t="str">
        <f t="shared" ref="K106:O106" si="118">IF(K95=0,"",K100/K95)</f>
        <v/>
      </c>
      <c r="L106" s="49" t="str">
        <f t="shared" si="118"/>
        <v/>
      </c>
      <c r="M106" s="49" t="str">
        <f t="shared" si="118"/>
        <v/>
      </c>
      <c r="N106" s="49" t="str">
        <f t="shared" si="118"/>
        <v/>
      </c>
      <c r="O106" s="170" t="str">
        <f t="shared" si="118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119">IF(D96=0,"",D100/D96)</f>
        <v/>
      </c>
      <c r="E107" s="38" t="str">
        <f t="shared" si="119"/>
        <v/>
      </c>
      <c r="F107" s="38" t="str">
        <f t="shared" si="119"/>
        <v/>
      </c>
      <c r="G107" s="38" t="str">
        <f t="shared" si="119"/>
        <v/>
      </c>
      <c r="H107" s="38" t="str">
        <f t="shared" si="119"/>
        <v/>
      </c>
      <c r="I107" s="166" t="str">
        <f t="shared" si="119"/>
        <v/>
      </c>
      <c r="J107" s="2"/>
      <c r="K107" s="47" t="str">
        <f t="shared" ref="K107:O107" si="120">IF(K96=0,"",K100/K96)</f>
        <v/>
      </c>
      <c r="L107" s="49" t="str">
        <f t="shared" si="120"/>
        <v/>
      </c>
      <c r="M107" s="49" t="str">
        <f t="shared" si="120"/>
        <v/>
      </c>
      <c r="N107" s="49" t="str">
        <f t="shared" si="120"/>
        <v/>
      </c>
      <c r="O107" s="170" t="str">
        <f t="shared" si="120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121">IF(D97=0,"",D100/D97)</f>
        <v/>
      </c>
      <c r="E108" s="38" t="str">
        <f t="shared" si="121"/>
        <v/>
      </c>
      <c r="F108" s="38" t="str">
        <f t="shared" si="121"/>
        <v/>
      </c>
      <c r="G108" s="38" t="str">
        <f t="shared" si="121"/>
        <v/>
      </c>
      <c r="H108" s="38" t="str">
        <f t="shared" si="121"/>
        <v/>
      </c>
      <c r="I108" s="166" t="str">
        <f t="shared" si="121"/>
        <v/>
      </c>
      <c r="J108" s="2"/>
      <c r="K108" s="47" t="str">
        <f t="shared" ref="K108:O108" si="122">IF(K97=0,"",K100/K97)</f>
        <v/>
      </c>
      <c r="L108" s="49" t="str">
        <f t="shared" si="122"/>
        <v/>
      </c>
      <c r="M108" s="49" t="str">
        <f t="shared" si="122"/>
        <v/>
      </c>
      <c r="N108" s="49" t="str">
        <f t="shared" si="122"/>
        <v/>
      </c>
      <c r="O108" s="170" t="str">
        <f t="shared" si="122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123">IF(D97=0,"",D98/D97)</f>
        <v/>
      </c>
      <c r="E109" s="38" t="str">
        <f t="shared" si="123"/>
        <v/>
      </c>
      <c r="F109" s="38" t="str">
        <f t="shared" si="123"/>
        <v/>
      </c>
      <c r="G109" s="38" t="str">
        <f t="shared" si="123"/>
        <v/>
      </c>
      <c r="H109" s="38" t="str">
        <f t="shared" si="123"/>
        <v/>
      </c>
      <c r="I109" s="166" t="str">
        <f t="shared" si="123"/>
        <v/>
      </c>
      <c r="J109" s="2"/>
      <c r="K109" s="47" t="str">
        <f t="shared" ref="K109:O109" si="124">IF(K97=0,"",K98/K97)</f>
        <v/>
      </c>
      <c r="L109" s="49" t="str">
        <f t="shared" si="124"/>
        <v/>
      </c>
      <c r="M109" s="49" t="str">
        <f t="shared" si="124"/>
        <v/>
      </c>
      <c r="N109" s="49" t="str">
        <f t="shared" si="124"/>
        <v/>
      </c>
      <c r="O109" s="170" t="str">
        <f t="shared" si="124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125">IF(D100=0,"",D112/D100)</f>
        <v/>
      </c>
      <c r="E110" s="39" t="str">
        <f t="shared" si="125"/>
        <v/>
      </c>
      <c r="F110" s="39" t="str">
        <f t="shared" si="125"/>
        <v/>
      </c>
      <c r="G110" s="39" t="str">
        <f t="shared" si="125"/>
        <v/>
      </c>
      <c r="H110" s="39" t="str">
        <f t="shared" si="125"/>
        <v/>
      </c>
      <c r="I110" s="167" t="str">
        <f t="shared" si="125"/>
        <v/>
      </c>
      <c r="J110" s="2"/>
      <c r="K110" s="54" t="str">
        <f t="shared" ref="K110:O110" si="126">IF(K100=0,"",K112/K100)</f>
        <v/>
      </c>
      <c r="L110" s="55" t="str">
        <f t="shared" si="126"/>
        <v/>
      </c>
      <c r="M110" s="55" t="str">
        <f t="shared" si="126"/>
        <v/>
      </c>
      <c r="N110" s="55" t="str">
        <f t="shared" si="126"/>
        <v/>
      </c>
      <c r="O110" s="171" t="str">
        <f t="shared" si="126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127">D98-D99</f>
        <v>0</v>
      </c>
      <c r="E111" s="40">
        <f t="shared" si="127"/>
        <v>0</v>
      </c>
      <c r="F111" s="40">
        <f t="shared" si="127"/>
        <v>0</v>
      </c>
      <c r="G111" s="40">
        <f t="shared" si="127"/>
        <v>0</v>
      </c>
      <c r="H111" s="40">
        <f t="shared" si="127"/>
        <v>0</v>
      </c>
      <c r="I111" s="56">
        <f t="shared" si="127"/>
        <v>0</v>
      </c>
      <c r="J111" s="2"/>
      <c r="K111" s="52">
        <f t="shared" ref="K111:O111" si="128">K98-K99</f>
        <v>0</v>
      </c>
      <c r="L111" s="53">
        <f t="shared" si="128"/>
        <v>0</v>
      </c>
      <c r="M111" s="53">
        <f t="shared" si="128"/>
        <v>0</v>
      </c>
      <c r="N111" s="53">
        <f t="shared" si="128"/>
        <v>0</v>
      </c>
      <c r="O111" s="60">
        <f t="shared" si="128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" si="129">D111-D100</f>
        <v>0</v>
      </c>
      <c r="E112" s="41">
        <f t="shared" ref="E112" si="130">E111-E100</f>
        <v>0</v>
      </c>
      <c r="F112" s="41">
        <f t="shared" ref="F112" si="131">F111-F100</f>
        <v>0</v>
      </c>
      <c r="G112" s="41">
        <f t="shared" ref="G112" si="132">G111-G100</f>
        <v>0</v>
      </c>
      <c r="H112" s="41">
        <f t="shared" ref="H112" si="133">H111-H100</f>
        <v>0</v>
      </c>
      <c r="I112" s="57">
        <f t="shared" ref="I112" si="134">I111-I100</f>
        <v>0</v>
      </c>
      <c r="J112" s="2"/>
      <c r="K112" s="48">
        <f t="shared" ref="K112" si="135">K111-K100</f>
        <v>0</v>
      </c>
      <c r="L112" s="51">
        <f t="shared" ref="L112" si="136">L111-L100</f>
        <v>0</v>
      </c>
      <c r="M112" s="51">
        <f t="shared" ref="M112" si="137">M111-M100</f>
        <v>0</v>
      </c>
      <c r="N112" s="51">
        <f t="shared" ref="N112" si="138">N111-N100</f>
        <v>0</v>
      </c>
      <c r="O112" s="61">
        <f t="shared" ref="O112" si="139">O111-O100</f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 xml:space="preserve"> января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41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38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140">G5</f>
        <v>C других сайтов</v>
      </c>
      <c r="H122" s="276" t="str">
        <f t="shared" si="140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141">D7+D36+D65+D94</f>
        <v>0</v>
      </c>
      <c r="E124" s="6">
        <f t="shared" si="141"/>
        <v>0</v>
      </c>
      <c r="F124" s="6">
        <f t="shared" si="141"/>
        <v>0</v>
      </c>
      <c r="G124" s="6">
        <f t="shared" si="141"/>
        <v>0</v>
      </c>
      <c r="H124" s="6">
        <f t="shared" si="141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142">L7+L36+L65+L94</f>
        <v>0</v>
      </c>
      <c r="M124" s="7">
        <f t="shared" si="142"/>
        <v>0</v>
      </c>
      <c r="N124" s="7">
        <f t="shared" si="142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" si="143">IF((D8+D37+D66+D95)&lt;D126,D126,D8+D37+D66+D95)</f>
        <v>0</v>
      </c>
      <c r="E125" s="6">
        <f t="shared" ref="E125" si="144">IF((E8+E37+E66+E95)&lt;E126,E126,E8+E37+E66+E95)</f>
        <v>0</v>
      </c>
      <c r="F125" s="6">
        <f t="shared" ref="F125" si="145">IF((F8+F37+F66+F95)&lt;F126,F126,F8+F37+F66+F95)</f>
        <v>0</v>
      </c>
      <c r="G125" s="6">
        <f t="shared" ref="G125" si="146">IF((G8+G37+G66+G95)&lt;G126,G126,G8+G37+G66+G95)</f>
        <v>0</v>
      </c>
      <c r="H125" s="6">
        <f t="shared" ref="H125" si="147">IF((H8+H37+H66+H95)&lt;H126,H126,H8+H37+H66+H95)</f>
        <v>0</v>
      </c>
      <c r="I125" s="42">
        <f t="shared" ref="I125:I130" si="148">SUM(C125:H125)</f>
        <v>0</v>
      </c>
      <c r="J125" s="2"/>
      <c r="K125" s="22">
        <f>IF((K8+K37+K66+K95)&lt;K126,K126,K8+K37+K66+K95)</f>
        <v>0</v>
      </c>
      <c r="L125" s="6">
        <f t="shared" ref="L125:N125" si="149">IF((L8+L37+L66+L95)&lt;L126,L126,L8+L37+L66+L95)</f>
        <v>0</v>
      </c>
      <c r="M125" s="6">
        <f t="shared" si="149"/>
        <v>0</v>
      </c>
      <c r="N125" s="6">
        <f t="shared" si="149"/>
        <v>0</v>
      </c>
      <c r="O125" s="58">
        <f t="shared" ref="O125:O130" si="150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151">IF((D9+D38+D67+D96)&lt;D127,D127,D9+D38+D67+D96)</f>
        <v>0</v>
      </c>
      <c r="E126" s="6">
        <f t="shared" si="151"/>
        <v>0</v>
      </c>
      <c r="F126" s="6">
        <f t="shared" si="151"/>
        <v>0</v>
      </c>
      <c r="G126" s="6">
        <f t="shared" si="151"/>
        <v>0</v>
      </c>
      <c r="H126" s="6">
        <f t="shared" si="151"/>
        <v>0</v>
      </c>
      <c r="I126" s="42">
        <f t="shared" si="148"/>
        <v>0</v>
      </c>
      <c r="J126" s="2"/>
      <c r="K126" s="22">
        <f>IF((K9+K38+K67+K96)&lt;K127,K127,K9+K38+K67+K96)</f>
        <v>0</v>
      </c>
      <c r="L126" s="6">
        <f t="shared" ref="L126:N126" si="152">IF((L9+L38+L67+L96)&lt;L127,L127,L9+L38+L67+L96)</f>
        <v>0</v>
      </c>
      <c r="M126" s="6">
        <f t="shared" si="152"/>
        <v>0</v>
      </c>
      <c r="N126" s="6">
        <f t="shared" si="152"/>
        <v>0</v>
      </c>
      <c r="O126" s="58">
        <f t="shared" si="150"/>
        <v>0</v>
      </c>
      <c r="P126" s="108"/>
    </row>
    <row r="127" spans="1:16" x14ac:dyDescent="0.25">
      <c r="A127" s="2"/>
      <c r="B127" s="8" t="s">
        <v>0</v>
      </c>
      <c r="C127" s="6">
        <f t="shared" ref="C127:H130" si="153">C10+C39+C68+C97</f>
        <v>0</v>
      </c>
      <c r="D127" s="6">
        <f t="shared" si="153"/>
        <v>0</v>
      </c>
      <c r="E127" s="6">
        <f t="shared" si="153"/>
        <v>0</v>
      </c>
      <c r="F127" s="6">
        <f t="shared" si="153"/>
        <v>0</v>
      </c>
      <c r="G127" s="6">
        <f t="shared" si="153"/>
        <v>0</v>
      </c>
      <c r="H127" s="6">
        <f t="shared" si="153"/>
        <v>0</v>
      </c>
      <c r="I127" s="42">
        <f t="shared" si="148"/>
        <v>0</v>
      </c>
      <c r="J127" s="2"/>
      <c r="K127" s="20">
        <f t="shared" ref="K127:N130" si="154">K10+K39+K68+K97</f>
        <v>0</v>
      </c>
      <c r="L127" s="9">
        <f t="shared" si="154"/>
        <v>0</v>
      </c>
      <c r="M127" s="9">
        <f t="shared" si="154"/>
        <v>0</v>
      </c>
      <c r="N127" s="9">
        <f t="shared" si="154"/>
        <v>0</v>
      </c>
      <c r="O127" s="58">
        <f t="shared" si="150"/>
        <v>0</v>
      </c>
      <c r="P127" s="108"/>
    </row>
    <row r="128" spans="1:16" x14ac:dyDescent="0.25">
      <c r="A128" s="2"/>
      <c r="B128" s="8" t="s">
        <v>12</v>
      </c>
      <c r="C128" s="6">
        <f t="shared" si="153"/>
        <v>0</v>
      </c>
      <c r="D128" s="6">
        <f t="shared" si="153"/>
        <v>0</v>
      </c>
      <c r="E128" s="6">
        <f t="shared" si="153"/>
        <v>0</v>
      </c>
      <c r="F128" s="6">
        <f t="shared" si="153"/>
        <v>0</v>
      </c>
      <c r="G128" s="6">
        <f t="shared" si="153"/>
        <v>0</v>
      </c>
      <c r="H128" s="6">
        <f t="shared" si="153"/>
        <v>0</v>
      </c>
      <c r="I128" s="42">
        <f t="shared" si="148"/>
        <v>0</v>
      </c>
      <c r="J128" s="2"/>
      <c r="K128" s="20">
        <f t="shared" si="154"/>
        <v>0</v>
      </c>
      <c r="L128" s="9">
        <f t="shared" si="154"/>
        <v>0</v>
      </c>
      <c r="M128" s="9">
        <f t="shared" si="154"/>
        <v>0</v>
      </c>
      <c r="N128" s="9">
        <f t="shared" si="154"/>
        <v>0</v>
      </c>
      <c r="O128" s="58">
        <f t="shared" si="150"/>
        <v>0</v>
      </c>
      <c r="P128" s="108"/>
    </row>
    <row r="129" spans="1:19" x14ac:dyDescent="0.25">
      <c r="A129" s="2"/>
      <c r="B129" s="8" t="s">
        <v>13</v>
      </c>
      <c r="C129" s="6">
        <f t="shared" si="153"/>
        <v>0</v>
      </c>
      <c r="D129" s="6">
        <f t="shared" si="153"/>
        <v>0</v>
      </c>
      <c r="E129" s="6">
        <f t="shared" si="153"/>
        <v>0</v>
      </c>
      <c r="F129" s="6">
        <f t="shared" si="153"/>
        <v>0</v>
      </c>
      <c r="G129" s="6">
        <f t="shared" si="153"/>
        <v>0</v>
      </c>
      <c r="H129" s="6">
        <f t="shared" si="153"/>
        <v>0</v>
      </c>
      <c r="I129" s="42">
        <f t="shared" si="148"/>
        <v>0</v>
      </c>
      <c r="J129" s="2"/>
      <c r="K129" s="20">
        <f t="shared" si="154"/>
        <v>0</v>
      </c>
      <c r="L129" s="9">
        <f t="shared" si="154"/>
        <v>0</v>
      </c>
      <c r="M129" s="9">
        <f t="shared" si="154"/>
        <v>0</v>
      </c>
      <c r="N129" s="9">
        <f t="shared" si="154"/>
        <v>0</v>
      </c>
      <c r="O129" s="58">
        <f t="shared" si="150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153"/>
        <v>0</v>
      </c>
      <c r="D130" s="162">
        <f t="shared" si="153"/>
        <v>0</v>
      </c>
      <c r="E130" s="162">
        <f t="shared" si="153"/>
        <v>0</v>
      </c>
      <c r="F130" s="162">
        <f t="shared" si="153"/>
        <v>0</v>
      </c>
      <c r="G130" s="162">
        <f t="shared" si="153"/>
        <v>0</v>
      </c>
      <c r="H130" s="162">
        <f t="shared" si="153"/>
        <v>0</v>
      </c>
      <c r="I130" s="161">
        <f t="shared" si="148"/>
        <v>0</v>
      </c>
      <c r="J130" s="2"/>
      <c r="K130" s="21">
        <f t="shared" si="154"/>
        <v>0</v>
      </c>
      <c r="L130" s="11">
        <f t="shared" si="154"/>
        <v>0</v>
      </c>
      <c r="M130" s="11">
        <f t="shared" si="154"/>
        <v>0</v>
      </c>
      <c r="N130" s="11">
        <f t="shared" si="154"/>
        <v>0</v>
      </c>
      <c r="O130" s="59">
        <f t="shared" si="150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2" si="155">IF(D124=0,"",D125/D124)</f>
        <v/>
      </c>
      <c r="E132" s="34" t="str">
        <f t="shared" si="155"/>
        <v/>
      </c>
      <c r="F132" s="34" t="str">
        <f t="shared" si="155"/>
        <v/>
      </c>
      <c r="G132" s="34" t="str">
        <f t="shared" si="155"/>
        <v/>
      </c>
      <c r="H132" s="34" t="str">
        <f t="shared" si="155"/>
        <v/>
      </c>
      <c r="I132" s="163" t="str">
        <f t="shared" si="155"/>
        <v/>
      </c>
      <c r="J132" s="2"/>
      <c r="K132" s="45" t="str">
        <f t="shared" ref="K132:O132" si="156">IF(K124=0,"",K125/K124)</f>
        <v/>
      </c>
      <c r="L132" s="50" t="str">
        <f t="shared" si="156"/>
        <v/>
      </c>
      <c r="M132" s="50" t="str">
        <f t="shared" si="156"/>
        <v/>
      </c>
      <c r="N132" s="50" t="str">
        <f t="shared" si="156"/>
        <v/>
      </c>
      <c r="O132" s="168" t="str">
        <f t="shared" si="156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ref="D133:I133" si="157">IF(D125=0,"",D126/D125)</f>
        <v/>
      </c>
      <c r="E133" s="37" t="str">
        <f t="shared" si="157"/>
        <v/>
      </c>
      <c r="F133" s="37" t="str">
        <f t="shared" si="157"/>
        <v/>
      </c>
      <c r="G133" s="37" t="str">
        <f t="shared" si="157"/>
        <v/>
      </c>
      <c r="H133" s="37" t="str">
        <f t="shared" si="157"/>
        <v/>
      </c>
      <c r="I133" s="164" t="str">
        <f t="shared" si="157"/>
        <v/>
      </c>
      <c r="J133" s="2"/>
      <c r="K133" s="46" t="str">
        <f t="shared" ref="K133:O133" si="158">IF(K125=0,"",K126/K125)</f>
        <v/>
      </c>
      <c r="L133" s="36" t="str">
        <f t="shared" si="158"/>
        <v/>
      </c>
      <c r="M133" s="36" t="str">
        <f t="shared" si="158"/>
        <v/>
      </c>
      <c r="N133" s="36" t="str">
        <f t="shared" si="158"/>
        <v/>
      </c>
      <c r="O133" s="169" t="str">
        <f t="shared" si="158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ref="D134:I134" si="159">IF(D126=0,"",D127/D126)</f>
        <v/>
      </c>
      <c r="E134" s="37" t="str">
        <f t="shared" si="159"/>
        <v/>
      </c>
      <c r="F134" s="37" t="str">
        <f t="shared" si="159"/>
        <v/>
      </c>
      <c r="G134" s="37" t="str">
        <f t="shared" si="159"/>
        <v/>
      </c>
      <c r="H134" s="37" t="str">
        <f t="shared" si="159"/>
        <v/>
      </c>
      <c r="I134" s="164" t="str">
        <f t="shared" si="159"/>
        <v/>
      </c>
      <c r="J134" s="2"/>
      <c r="K134" s="46" t="str">
        <f t="shared" ref="K134:O134" si="160">IF(K126=0,"",K127/K126)</f>
        <v/>
      </c>
      <c r="L134" s="36" t="str">
        <f t="shared" si="160"/>
        <v/>
      </c>
      <c r="M134" s="36" t="str">
        <f t="shared" si="160"/>
        <v/>
      </c>
      <c r="N134" s="36" t="str">
        <f t="shared" si="160"/>
        <v/>
      </c>
      <c r="O134" s="169" t="str">
        <f t="shared" si="160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161">IF(D125=0,"",D127/D125)</f>
        <v/>
      </c>
      <c r="E135" s="35" t="str">
        <f t="shared" si="161"/>
        <v/>
      </c>
      <c r="F135" s="35" t="str">
        <f t="shared" si="161"/>
        <v/>
      </c>
      <c r="G135" s="35" t="str">
        <f t="shared" si="161"/>
        <v/>
      </c>
      <c r="H135" s="35" t="str">
        <f t="shared" si="161"/>
        <v/>
      </c>
      <c r="I135" s="165" t="str">
        <f t="shared" si="161"/>
        <v/>
      </c>
      <c r="J135" s="2"/>
      <c r="K135" s="46" t="str">
        <f t="shared" ref="K135:O135" si="162">IF(K125=0,"",K127/K125)</f>
        <v/>
      </c>
      <c r="L135" s="36" t="str">
        <f t="shared" si="162"/>
        <v/>
      </c>
      <c r="M135" s="36" t="str">
        <f t="shared" si="162"/>
        <v/>
      </c>
      <c r="N135" s="36" t="str">
        <f t="shared" si="162"/>
        <v/>
      </c>
      <c r="O135" s="169" t="str">
        <f t="shared" si="162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163">IF(D125=0,"",D130/D125)</f>
        <v/>
      </c>
      <c r="E136" s="38" t="str">
        <f t="shared" si="163"/>
        <v/>
      </c>
      <c r="F136" s="38" t="str">
        <f t="shared" si="163"/>
        <v/>
      </c>
      <c r="G136" s="38" t="str">
        <f t="shared" si="163"/>
        <v/>
      </c>
      <c r="H136" s="38" t="str">
        <f t="shared" si="163"/>
        <v/>
      </c>
      <c r="I136" s="166" t="str">
        <f t="shared" si="163"/>
        <v/>
      </c>
      <c r="J136" s="2"/>
      <c r="K136" s="47" t="str">
        <f t="shared" ref="K136:O136" si="164">IF(K125=0,"",K130/K125)</f>
        <v/>
      </c>
      <c r="L136" s="49" t="str">
        <f t="shared" si="164"/>
        <v/>
      </c>
      <c r="M136" s="49" t="str">
        <f t="shared" si="164"/>
        <v/>
      </c>
      <c r="N136" s="49" t="str">
        <f t="shared" si="164"/>
        <v/>
      </c>
      <c r="O136" s="170" t="str">
        <f t="shared" si="164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165">IF(D126=0,"",D130/D126)</f>
        <v/>
      </c>
      <c r="E137" s="38" t="str">
        <f t="shared" si="165"/>
        <v/>
      </c>
      <c r="F137" s="38" t="str">
        <f t="shared" si="165"/>
        <v/>
      </c>
      <c r="G137" s="38" t="str">
        <f t="shared" si="165"/>
        <v/>
      </c>
      <c r="H137" s="38" t="str">
        <f t="shared" si="165"/>
        <v/>
      </c>
      <c r="I137" s="166" t="str">
        <f t="shared" si="165"/>
        <v/>
      </c>
      <c r="J137" s="2"/>
      <c r="K137" s="47" t="str">
        <f t="shared" ref="K137:O137" si="166">IF(K126=0,"",K130/K126)</f>
        <v/>
      </c>
      <c r="L137" s="49" t="str">
        <f t="shared" si="166"/>
        <v/>
      </c>
      <c r="M137" s="49" t="str">
        <f t="shared" si="166"/>
        <v/>
      </c>
      <c r="N137" s="49" t="str">
        <f t="shared" si="166"/>
        <v/>
      </c>
      <c r="O137" s="170" t="str">
        <f t="shared" si="166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67">IF(D127=0,"",D130/D127)</f>
        <v/>
      </c>
      <c r="E138" s="38" t="str">
        <f t="shared" si="167"/>
        <v/>
      </c>
      <c r="F138" s="38" t="str">
        <f t="shared" si="167"/>
        <v/>
      </c>
      <c r="G138" s="38" t="str">
        <f t="shared" si="167"/>
        <v/>
      </c>
      <c r="H138" s="38" t="str">
        <f t="shared" si="167"/>
        <v/>
      </c>
      <c r="I138" s="166" t="str">
        <f t="shared" si="167"/>
        <v/>
      </c>
      <c r="J138" s="2"/>
      <c r="K138" s="47" t="str">
        <f t="shared" ref="K138:O138" si="168">IF(K127=0,"",K130/K127)</f>
        <v/>
      </c>
      <c r="L138" s="49" t="str">
        <f t="shared" si="168"/>
        <v/>
      </c>
      <c r="M138" s="49" t="str">
        <f t="shared" si="168"/>
        <v/>
      </c>
      <c r="N138" s="49" t="str">
        <f t="shared" si="168"/>
        <v/>
      </c>
      <c r="O138" s="170" t="str">
        <f t="shared" si="168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69">IF(D127=0,"",D128/D127)</f>
        <v/>
      </c>
      <c r="E139" s="38" t="str">
        <f t="shared" si="169"/>
        <v/>
      </c>
      <c r="F139" s="38" t="str">
        <f t="shared" si="169"/>
        <v/>
      </c>
      <c r="G139" s="38" t="str">
        <f t="shared" si="169"/>
        <v/>
      </c>
      <c r="H139" s="38" t="str">
        <f t="shared" si="169"/>
        <v/>
      </c>
      <c r="I139" s="166" t="str">
        <f t="shared" si="169"/>
        <v/>
      </c>
      <c r="J139" s="2"/>
      <c r="K139" s="47" t="str">
        <f t="shared" ref="K139:O139" si="170">IF(K127=0,"",K128/K127)</f>
        <v/>
      </c>
      <c r="L139" s="49" t="str">
        <f t="shared" si="170"/>
        <v/>
      </c>
      <c r="M139" s="49" t="str">
        <f t="shared" si="170"/>
        <v/>
      </c>
      <c r="N139" s="49" t="str">
        <f t="shared" si="170"/>
        <v/>
      </c>
      <c r="O139" s="170" t="str">
        <f t="shared" si="170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71">IF(D130=0,"",D142/D130)</f>
        <v/>
      </c>
      <c r="E140" s="39" t="str">
        <f t="shared" si="171"/>
        <v/>
      </c>
      <c r="F140" s="39" t="str">
        <f t="shared" si="171"/>
        <v/>
      </c>
      <c r="G140" s="39" t="str">
        <f t="shared" si="171"/>
        <v/>
      </c>
      <c r="H140" s="39" t="str">
        <f t="shared" si="171"/>
        <v/>
      </c>
      <c r="I140" s="167" t="str">
        <f t="shared" si="171"/>
        <v/>
      </c>
      <c r="J140" s="2"/>
      <c r="K140" s="54" t="str">
        <f t="shared" ref="K140:O140" si="172">IF(K130=0,"",K142/K130)</f>
        <v/>
      </c>
      <c r="L140" s="55" t="str">
        <f t="shared" si="172"/>
        <v/>
      </c>
      <c r="M140" s="55" t="str">
        <f t="shared" si="172"/>
        <v/>
      </c>
      <c r="N140" s="55" t="str">
        <f t="shared" si="172"/>
        <v/>
      </c>
      <c r="O140" s="171" t="str">
        <f t="shared" si="172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73">D128-D129</f>
        <v>0</v>
      </c>
      <c r="E141" s="40">
        <f t="shared" si="173"/>
        <v>0</v>
      </c>
      <c r="F141" s="40">
        <f t="shared" si="173"/>
        <v>0</v>
      </c>
      <c r="G141" s="40">
        <f t="shared" si="173"/>
        <v>0</v>
      </c>
      <c r="H141" s="40">
        <f t="shared" si="173"/>
        <v>0</v>
      </c>
      <c r="I141" s="56">
        <f t="shared" si="173"/>
        <v>0</v>
      </c>
      <c r="J141" s="2"/>
      <c r="K141" s="52">
        <f t="shared" ref="K141:O141" si="174">K128-K129</f>
        <v>0</v>
      </c>
      <c r="L141" s="53">
        <f t="shared" si="174"/>
        <v>0</v>
      </c>
      <c r="M141" s="53">
        <f t="shared" si="174"/>
        <v>0</v>
      </c>
      <c r="N141" s="53">
        <f t="shared" si="174"/>
        <v>0</v>
      </c>
      <c r="O141" s="60">
        <f t="shared" si="174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" si="175">D141-D130</f>
        <v>0</v>
      </c>
      <c r="E142" s="41">
        <f t="shared" ref="E142" si="176">E141-E130</f>
        <v>0</v>
      </c>
      <c r="F142" s="41">
        <f t="shared" ref="F142" si="177">F141-F130</f>
        <v>0</v>
      </c>
      <c r="G142" s="41">
        <f t="shared" ref="G142" si="178">G141-G130</f>
        <v>0</v>
      </c>
      <c r="H142" s="41">
        <f t="shared" ref="H142" si="179">H141-H130</f>
        <v>0</v>
      </c>
      <c r="I142" s="57">
        <f t="shared" ref="I142" si="180">I141-I130</f>
        <v>0</v>
      </c>
      <c r="J142" s="2"/>
      <c r="K142" s="48">
        <f t="shared" ref="K142" si="181">K141-K130</f>
        <v>0</v>
      </c>
      <c r="L142" s="51">
        <f t="shared" ref="L142" si="182">L141-L130</f>
        <v>0</v>
      </c>
      <c r="M142" s="51">
        <f t="shared" ref="M142" si="183">M141-M130</f>
        <v>0</v>
      </c>
      <c r="N142" s="51">
        <f t="shared" ref="N142" si="184">N141-N130</f>
        <v>0</v>
      </c>
      <c r="O142" s="61">
        <f t="shared" ref="O142" si="185">O141-O130</f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40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ЯНВАРЬ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3" t="s">
        <v>54</v>
      </c>
      <c r="C202" s="284"/>
      <c r="D202" s="159" t="str">
        <f>IF(C200=0,"",(I142+O142-I147)/C200)</f>
        <v/>
      </c>
    </row>
    <row r="203" spans="2:4" x14ac:dyDescent="0.25">
      <c r="B203" s="283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G229:I229"/>
    <mergeCell ref="L5:L6"/>
    <mergeCell ref="M5:M6"/>
    <mergeCell ref="N5:N6"/>
    <mergeCell ref="K29:L29"/>
    <mergeCell ref="K5:K6"/>
    <mergeCell ref="K58:L58"/>
    <mergeCell ref="M58:N59"/>
    <mergeCell ref="O58:O59"/>
    <mergeCell ref="I63:I64"/>
    <mergeCell ref="K63:K64"/>
    <mergeCell ref="L63:L64"/>
    <mergeCell ref="M63:M64"/>
    <mergeCell ref="B144:I144"/>
    <mergeCell ref="C122:C123"/>
    <mergeCell ref="D122:E122"/>
    <mergeCell ref="F122:F123"/>
    <mergeCell ref="G122:G123"/>
    <mergeCell ref="H122:H123"/>
    <mergeCell ref="I122:I123"/>
    <mergeCell ref="B122:B123"/>
    <mergeCell ref="B120:O120"/>
    <mergeCell ref="K122:K123"/>
    <mergeCell ref="L122:L123"/>
    <mergeCell ref="K34:K35"/>
    <mergeCell ref="L34:L35"/>
    <mergeCell ref="M34:M35"/>
    <mergeCell ref="N34:N35"/>
    <mergeCell ref="O5:O6"/>
    <mergeCell ref="I5:I6"/>
    <mergeCell ref="C34:C35"/>
    <mergeCell ref="D34:E34"/>
    <mergeCell ref="O34:O35"/>
    <mergeCell ref="O29:O30"/>
    <mergeCell ref="M29:N30"/>
    <mergeCell ref="F34:F35"/>
    <mergeCell ref="G34:G35"/>
    <mergeCell ref="H34:H35"/>
    <mergeCell ref="I34:I35"/>
    <mergeCell ref="C5:C6"/>
    <mergeCell ref="F5:F6"/>
    <mergeCell ref="G5:G6"/>
    <mergeCell ref="H5:H6"/>
    <mergeCell ref="B27:E27"/>
    <mergeCell ref="C91:I91"/>
    <mergeCell ref="K91:O91"/>
    <mergeCell ref="E156:F156"/>
    <mergeCell ref="E157:F157"/>
    <mergeCell ref="E158:F158"/>
    <mergeCell ref="E159:F159"/>
    <mergeCell ref="B56:E56"/>
    <mergeCell ref="B85:E85"/>
    <mergeCell ref="B152:O152"/>
    <mergeCell ref="N63:N64"/>
    <mergeCell ref="O63:O64"/>
    <mergeCell ref="K87:L87"/>
    <mergeCell ref="M87:N88"/>
    <mergeCell ref="O87:O88"/>
    <mergeCell ref="C63:C64"/>
    <mergeCell ref="D63:E63"/>
    <mergeCell ref="F63:F64"/>
    <mergeCell ref="G63:G64"/>
    <mergeCell ref="H63:H64"/>
    <mergeCell ref="M122:M123"/>
    <mergeCell ref="N122:N123"/>
    <mergeCell ref="O122:O123"/>
    <mergeCell ref="H92:H93"/>
    <mergeCell ref="B209:O209"/>
    <mergeCell ref="B202:C202"/>
    <mergeCell ref="B203:C203"/>
    <mergeCell ref="K146:L146"/>
    <mergeCell ref="M146:N147"/>
    <mergeCell ref="O146:O147"/>
    <mergeCell ref="E165:F165"/>
    <mergeCell ref="E166:F166"/>
    <mergeCell ref="E167:F167"/>
    <mergeCell ref="B189:O189"/>
    <mergeCell ref="E160:F160"/>
    <mergeCell ref="E161:F161"/>
    <mergeCell ref="E162:F162"/>
    <mergeCell ref="E163:F163"/>
    <mergeCell ref="E164:F164"/>
    <mergeCell ref="K147:L147"/>
    <mergeCell ref="B1:O1"/>
    <mergeCell ref="C121:I121"/>
    <mergeCell ref="K121:O121"/>
    <mergeCell ref="C4:I4"/>
    <mergeCell ref="K4:O4"/>
    <mergeCell ref="C33:I33"/>
    <mergeCell ref="K33:O33"/>
    <mergeCell ref="C62:I62"/>
    <mergeCell ref="K62:O62"/>
    <mergeCell ref="O92:O93"/>
    <mergeCell ref="B114:E114"/>
    <mergeCell ref="K116:L116"/>
    <mergeCell ref="M116:N117"/>
    <mergeCell ref="O116:O117"/>
    <mergeCell ref="I92:I93"/>
    <mergeCell ref="K92:K93"/>
    <mergeCell ref="L92:L93"/>
    <mergeCell ref="M92:M93"/>
    <mergeCell ref="N92:N93"/>
    <mergeCell ref="C92:C93"/>
    <mergeCell ref="D92:E92"/>
    <mergeCell ref="F92:F93"/>
    <mergeCell ref="G92:G93"/>
    <mergeCell ref="D5:E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Button 8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S246"/>
  <sheetViews>
    <sheetView showGridLines="0" showRowColHeaders="0" zoomScaleNormal="10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85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86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февраля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86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февраля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86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февраля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87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86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22 - 28</v>
      </c>
      <c r="L117" s="26" t="str">
        <f>B93</f>
        <v>февраля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88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89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90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ФЕВРАЛЬ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S246"/>
  <sheetViews>
    <sheetView showGridLines="0" showRowColHeaders="0" zoomScaleNormal="100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91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92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марта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92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марта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92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марта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92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>марта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93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94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95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МАРТ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2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96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97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апреля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97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апреля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97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апреля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98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97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22 - 30</v>
      </c>
      <c r="L117" s="26" t="str">
        <f>B93</f>
        <v>апреля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99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100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101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АПРЕЛЬ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102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37" t="s">
        <v>103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мая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103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мая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103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мая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103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>мая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104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105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106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МАЙ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107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49" t="s">
        <v>31</v>
      </c>
      <c r="C5" s="320" t="s">
        <v>5</v>
      </c>
      <c r="D5" s="322" t="s">
        <v>6</v>
      </c>
      <c r="E5" s="322"/>
      <c r="F5" s="323" t="s">
        <v>8</v>
      </c>
      <c r="G5" s="325" t="s">
        <v>80</v>
      </c>
      <c r="H5" s="326" t="s">
        <v>81</v>
      </c>
      <c r="I5" s="272" t="s">
        <v>22</v>
      </c>
      <c r="J5" s="2"/>
      <c r="K5" s="328" t="s">
        <v>19</v>
      </c>
      <c r="L5" s="318" t="s">
        <v>20</v>
      </c>
      <c r="M5" s="318" t="s">
        <v>21</v>
      </c>
      <c r="N5" s="318" t="s">
        <v>9</v>
      </c>
      <c r="O5" s="265" t="s">
        <v>22</v>
      </c>
    </row>
    <row r="6" spans="1:15" ht="16.5" thickBot="1" x14ac:dyDescent="0.3">
      <c r="A6" s="2"/>
      <c r="B6" s="29" t="s">
        <v>108</v>
      </c>
      <c r="C6" s="321"/>
      <c r="D6" s="238" t="s">
        <v>7</v>
      </c>
      <c r="E6" s="239" t="s">
        <v>82</v>
      </c>
      <c r="F6" s="324"/>
      <c r="G6" s="324"/>
      <c r="H6" s="327"/>
      <c r="I6" s="273"/>
      <c r="J6" s="2"/>
      <c r="K6" s="329"/>
      <c r="L6" s="319"/>
      <c r="M6" s="319"/>
      <c r="N6" s="319"/>
      <c r="O6" s="266"/>
    </row>
    <row r="7" spans="1:15" x14ac:dyDescent="0.25">
      <c r="A7" s="2"/>
      <c r="B7" s="5" t="s">
        <v>10</v>
      </c>
      <c r="C7" s="240"/>
      <c r="D7" s="240"/>
      <c r="E7" s="240"/>
      <c r="F7" s="240"/>
      <c r="G7" s="240"/>
      <c r="H7" s="240"/>
      <c r="I7" s="42">
        <f>SUM(C7:H7)</f>
        <v>0</v>
      </c>
      <c r="J7" s="2"/>
      <c r="K7" s="243"/>
      <c r="L7" s="244"/>
      <c r="M7" s="244"/>
      <c r="N7" s="244"/>
      <c r="O7" s="42">
        <f>SUM(K7:N7)</f>
        <v>0</v>
      </c>
    </row>
    <row r="8" spans="1:15" x14ac:dyDescent="0.25">
      <c r="A8" s="2"/>
      <c r="B8" s="123" t="s">
        <v>68</v>
      </c>
      <c r="C8" s="241"/>
      <c r="D8" s="241"/>
      <c r="E8" s="241"/>
      <c r="F8" s="241"/>
      <c r="G8" s="241"/>
      <c r="H8" s="241"/>
      <c r="I8" s="42">
        <f t="shared" ref="I8:I13" si="0">SUM(C8:H8)</f>
        <v>0</v>
      </c>
      <c r="J8" s="2"/>
      <c r="K8" s="245"/>
      <c r="L8" s="246"/>
      <c r="M8" s="246"/>
      <c r="N8" s="246"/>
      <c r="O8" s="58">
        <f t="shared" ref="O8:O13" si="1">SUM(K8:N8)</f>
        <v>0</v>
      </c>
    </row>
    <row r="9" spans="1:15" x14ac:dyDescent="0.25">
      <c r="A9" s="2"/>
      <c r="B9" s="8" t="s">
        <v>11</v>
      </c>
      <c r="C9" s="241"/>
      <c r="D9" s="241"/>
      <c r="E9" s="241"/>
      <c r="F9" s="241"/>
      <c r="G9" s="241"/>
      <c r="H9" s="241"/>
      <c r="I9" s="42">
        <f t="shared" si="0"/>
        <v>0</v>
      </c>
      <c r="J9" s="2"/>
      <c r="K9" s="245"/>
      <c r="L9" s="246"/>
      <c r="M9" s="246"/>
      <c r="N9" s="246"/>
      <c r="O9" s="58">
        <f t="shared" si="1"/>
        <v>0</v>
      </c>
    </row>
    <row r="10" spans="1:15" x14ac:dyDescent="0.25">
      <c r="A10" s="2"/>
      <c r="B10" s="8" t="s">
        <v>0</v>
      </c>
      <c r="C10" s="241"/>
      <c r="D10" s="241"/>
      <c r="E10" s="241"/>
      <c r="F10" s="241"/>
      <c r="G10" s="241"/>
      <c r="H10" s="241"/>
      <c r="I10" s="42">
        <f t="shared" si="0"/>
        <v>0</v>
      </c>
      <c r="J10" s="2"/>
      <c r="K10" s="245"/>
      <c r="L10" s="246"/>
      <c r="M10" s="246"/>
      <c r="N10" s="246"/>
      <c r="O10" s="58">
        <f t="shared" si="1"/>
        <v>0</v>
      </c>
    </row>
    <row r="11" spans="1:15" x14ac:dyDescent="0.25">
      <c r="A11" s="2"/>
      <c r="B11" s="8" t="s">
        <v>12</v>
      </c>
      <c r="C11" s="241"/>
      <c r="D11" s="241"/>
      <c r="E11" s="241"/>
      <c r="F11" s="241"/>
      <c r="G11" s="241"/>
      <c r="H11" s="241"/>
      <c r="I11" s="42">
        <f t="shared" si="0"/>
        <v>0</v>
      </c>
      <c r="J11" s="2"/>
      <c r="K11" s="245"/>
      <c r="L11" s="246"/>
      <c r="M11" s="246"/>
      <c r="N11" s="246"/>
      <c r="O11" s="58">
        <f t="shared" si="1"/>
        <v>0</v>
      </c>
    </row>
    <row r="12" spans="1:15" x14ac:dyDescent="0.25">
      <c r="A12" s="2"/>
      <c r="B12" s="8" t="s">
        <v>13</v>
      </c>
      <c r="C12" s="241"/>
      <c r="D12" s="241"/>
      <c r="E12" s="241"/>
      <c r="F12" s="241"/>
      <c r="G12" s="241"/>
      <c r="H12" s="241"/>
      <c r="I12" s="42">
        <f t="shared" si="0"/>
        <v>0</v>
      </c>
      <c r="J12" s="2"/>
      <c r="K12" s="245"/>
      <c r="L12" s="246"/>
      <c r="M12" s="246"/>
      <c r="N12" s="246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42"/>
      <c r="D13" s="242"/>
      <c r="E13" s="242"/>
      <c r="F13" s="242"/>
      <c r="G13" s="242"/>
      <c r="H13" s="242"/>
      <c r="I13" s="161">
        <f t="shared" si="0"/>
        <v>0</v>
      </c>
      <c r="J13" s="2"/>
      <c r="K13" s="247"/>
      <c r="L13" s="248"/>
      <c r="M13" s="248"/>
      <c r="N13" s="248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июня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49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108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40"/>
      <c r="D36" s="240"/>
      <c r="E36" s="240"/>
      <c r="F36" s="240"/>
      <c r="G36" s="240"/>
      <c r="H36" s="240"/>
      <c r="I36" s="42">
        <f>SUM(C36:H36)</f>
        <v>0</v>
      </c>
      <c r="J36" s="2"/>
      <c r="K36" s="243"/>
      <c r="L36" s="244"/>
      <c r="M36" s="244"/>
      <c r="N36" s="244"/>
      <c r="O36" s="42">
        <f>SUM(K36:N36)</f>
        <v>0</v>
      </c>
    </row>
    <row r="37" spans="1:15" x14ac:dyDescent="0.25">
      <c r="A37" s="2"/>
      <c r="B37" s="123" t="s">
        <v>68</v>
      </c>
      <c r="C37" s="241"/>
      <c r="D37" s="241"/>
      <c r="E37" s="241"/>
      <c r="F37" s="241"/>
      <c r="G37" s="241"/>
      <c r="H37" s="241"/>
      <c r="I37" s="42">
        <f t="shared" ref="I37:I42" si="19">SUM(C37:H37)</f>
        <v>0</v>
      </c>
      <c r="J37" s="2"/>
      <c r="K37" s="245"/>
      <c r="L37" s="246"/>
      <c r="M37" s="246"/>
      <c r="N37" s="246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41"/>
      <c r="D38" s="241"/>
      <c r="E38" s="241"/>
      <c r="F38" s="241"/>
      <c r="G38" s="241"/>
      <c r="H38" s="241"/>
      <c r="I38" s="42">
        <f t="shared" si="19"/>
        <v>0</v>
      </c>
      <c r="J38" s="2"/>
      <c r="K38" s="245"/>
      <c r="L38" s="246"/>
      <c r="M38" s="246"/>
      <c r="N38" s="246"/>
      <c r="O38" s="58">
        <f t="shared" si="20"/>
        <v>0</v>
      </c>
    </row>
    <row r="39" spans="1:15" x14ac:dyDescent="0.25">
      <c r="A39" s="2"/>
      <c r="B39" s="8" t="s">
        <v>0</v>
      </c>
      <c r="C39" s="241"/>
      <c r="D39" s="241"/>
      <c r="E39" s="241"/>
      <c r="F39" s="241"/>
      <c r="G39" s="241"/>
      <c r="H39" s="241"/>
      <c r="I39" s="42">
        <f t="shared" si="19"/>
        <v>0</v>
      </c>
      <c r="J39" s="2"/>
      <c r="K39" s="245"/>
      <c r="L39" s="246"/>
      <c r="M39" s="246"/>
      <c r="N39" s="246"/>
      <c r="O39" s="58">
        <f t="shared" si="20"/>
        <v>0</v>
      </c>
    </row>
    <row r="40" spans="1:15" x14ac:dyDescent="0.25">
      <c r="A40" s="2"/>
      <c r="B40" s="8" t="s">
        <v>12</v>
      </c>
      <c r="C40" s="241"/>
      <c r="D40" s="241"/>
      <c r="E40" s="241"/>
      <c r="F40" s="241"/>
      <c r="G40" s="241"/>
      <c r="H40" s="241"/>
      <c r="I40" s="42">
        <f t="shared" si="19"/>
        <v>0</v>
      </c>
      <c r="J40" s="2"/>
      <c r="K40" s="245"/>
      <c r="L40" s="246"/>
      <c r="M40" s="246"/>
      <c r="N40" s="246"/>
      <c r="O40" s="58">
        <f t="shared" si="20"/>
        <v>0</v>
      </c>
    </row>
    <row r="41" spans="1:15" x14ac:dyDescent="0.25">
      <c r="A41" s="2"/>
      <c r="B41" s="8" t="s">
        <v>13</v>
      </c>
      <c r="C41" s="241"/>
      <c r="D41" s="241"/>
      <c r="E41" s="241"/>
      <c r="F41" s="241"/>
      <c r="G41" s="241"/>
      <c r="H41" s="241"/>
      <c r="I41" s="42">
        <f t="shared" si="19"/>
        <v>0</v>
      </c>
      <c r="J41" s="2"/>
      <c r="K41" s="245"/>
      <c r="L41" s="246"/>
      <c r="M41" s="246"/>
      <c r="N41" s="246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42"/>
      <c r="D42" s="242"/>
      <c r="E42" s="242"/>
      <c r="F42" s="242"/>
      <c r="G42" s="242"/>
      <c r="H42" s="242"/>
      <c r="I42" s="161">
        <f t="shared" si="19"/>
        <v>0</v>
      </c>
      <c r="J42" s="2"/>
      <c r="K42" s="247"/>
      <c r="L42" s="248"/>
      <c r="M42" s="248"/>
      <c r="N42" s="248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июня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49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108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40"/>
      <c r="D65" s="240"/>
      <c r="E65" s="240"/>
      <c r="F65" s="240"/>
      <c r="G65" s="240"/>
      <c r="H65" s="240"/>
      <c r="I65" s="42">
        <f>SUM(C65:H65)</f>
        <v>0</v>
      </c>
      <c r="J65" s="2"/>
      <c r="K65" s="243"/>
      <c r="L65" s="244"/>
      <c r="M65" s="244"/>
      <c r="N65" s="244"/>
      <c r="O65" s="42">
        <f>SUM(K65:N65)</f>
        <v>0</v>
      </c>
    </row>
    <row r="66" spans="1:15" x14ac:dyDescent="0.25">
      <c r="A66" s="2"/>
      <c r="B66" s="123" t="s">
        <v>68</v>
      </c>
      <c r="C66" s="241"/>
      <c r="D66" s="241"/>
      <c r="E66" s="241"/>
      <c r="F66" s="241"/>
      <c r="G66" s="241"/>
      <c r="H66" s="241"/>
      <c r="I66" s="42">
        <f t="shared" ref="I66:I71" si="41">SUM(C66:H66)</f>
        <v>0</v>
      </c>
      <c r="J66" s="2"/>
      <c r="K66" s="245"/>
      <c r="L66" s="246"/>
      <c r="M66" s="246"/>
      <c r="N66" s="246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41"/>
      <c r="D67" s="241"/>
      <c r="E67" s="241"/>
      <c r="F67" s="241"/>
      <c r="G67" s="241"/>
      <c r="H67" s="241"/>
      <c r="I67" s="42">
        <f t="shared" si="41"/>
        <v>0</v>
      </c>
      <c r="J67" s="2"/>
      <c r="K67" s="245"/>
      <c r="L67" s="246"/>
      <c r="M67" s="246"/>
      <c r="N67" s="246"/>
      <c r="O67" s="58">
        <f t="shared" si="42"/>
        <v>0</v>
      </c>
    </row>
    <row r="68" spans="1:15" x14ac:dyDescent="0.25">
      <c r="A68" s="2"/>
      <c r="B68" s="8" t="s">
        <v>0</v>
      </c>
      <c r="C68" s="241"/>
      <c r="D68" s="241"/>
      <c r="E68" s="241"/>
      <c r="F68" s="241"/>
      <c r="G68" s="241"/>
      <c r="H68" s="241"/>
      <c r="I68" s="42">
        <f t="shared" si="41"/>
        <v>0</v>
      </c>
      <c r="J68" s="2"/>
      <c r="K68" s="245"/>
      <c r="L68" s="246"/>
      <c r="M68" s="246"/>
      <c r="N68" s="246"/>
      <c r="O68" s="58">
        <f t="shared" si="42"/>
        <v>0</v>
      </c>
    </row>
    <row r="69" spans="1:15" x14ac:dyDescent="0.25">
      <c r="A69" s="2"/>
      <c r="B69" s="8" t="s">
        <v>12</v>
      </c>
      <c r="C69" s="241"/>
      <c r="D69" s="241"/>
      <c r="E69" s="241"/>
      <c r="F69" s="241"/>
      <c r="G69" s="241"/>
      <c r="H69" s="241"/>
      <c r="I69" s="42">
        <f t="shared" si="41"/>
        <v>0</v>
      </c>
      <c r="J69" s="2"/>
      <c r="K69" s="245"/>
      <c r="L69" s="246"/>
      <c r="M69" s="246"/>
      <c r="N69" s="246"/>
      <c r="O69" s="58">
        <f t="shared" si="42"/>
        <v>0</v>
      </c>
    </row>
    <row r="70" spans="1:15" x14ac:dyDescent="0.25">
      <c r="A70" s="2"/>
      <c r="B70" s="8" t="s">
        <v>13</v>
      </c>
      <c r="C70" s="241"/>
      <c r="D70" s="241"/>
      <c r="E70" s="241"/>
      <c r="F70" s="241"/>
      <c r="G70" s="241"/>
      <c r="H70" s="241"/>
      <c r="I70" s="42">
        <f t="shared" si="41"/>
        <v>0</v>
      </c>
      <c r="J70" s="2"/>
      <c r="K70" s="245"/>
      <c r="L70" s="246"/>
      <c r="M70" s="246"/>
      <c r="N70" s="246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42"/>
      <c r="D71" s="242"/>
      <c r="E71" s="242"/>
      <c r="F71" s="242"/>
      <c r="G71" s="242"/>
      <c r="H71" s="242"/>
      <c r="I71" s="161">
        <f t="shared" si="41"/>
        <v>0</v>
      </c>
      <c r="J71" s="2"/>
      <c r="K71" s="247"/>
      <c r="L71" s="248"/>
      <c r="M71" s="248"/>
      <c r="N71" s="248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июня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49" t="s">
        <v>98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108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40"/>
      <c r="D94" s="240"/>
      <c r="E94" s="240"/>
      <c r="F94" s="240"/>
      <c r="G94" s="240"/>
      <c r="H94" s="240"/>
      <c r="I94" s="42">
        <f>SUM(C94:H94)</f>
        <v>0</v>
      </c>
      <c r="J94" s="2"/>
      <c r="K94" s="243"/>
      <c r="L94" s="244"/>
      <c r="M94" s="244"/>
      <c r="N94" s="244"/>
      <c r="O94" s="42">
        <f>SUM(K94:N94)</f>
        <v>0</v>
      </c>
    </row>
    <row r="95" spans="1:15" x14ac:dyDescent="0.25">
      <c r="A95" s="2"/>
      <c r="B95" s="123" t="s">
        <v>68</v>
      </c>
      <c r="C95" s="241"/>
      <c r="D95" s="241"/>
      <c r="E95" s="241"/>
      <c r="F95" s="241"/>
      <c r="G95" s="241"/>
      <c r="H95" s="241"/>
      <c r="I95" s="42">
        <f t="shared" ref="I95:I100" si="63">SUM(C95:H95)</f>
        <v>0</v>
      </c>
      <c r="J95" s="2"/>
      <c r="K95" s="245"/>
      <c r="L95" s="246"/>
      <c r="M95" s="246"/>
      <c r="N95" s="246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41"/>
      <c r="D96" s="241"/>
      <c r="E96" s="241"/>
      <c r="F96" s="241"/>
      <c r="G96" s="241"/>
      <c r="H96" s="241"/>
      <c r="I96" s="42">
        <f t="shared" si="63"/>
        <v>0</v>
      </c>
      <c r="J96" s="2"/>
      <c r="K96" s="245"/>
      <c r="L96" s="246"/>
      <c r="M96" s="246"/>
      <c r="N96" s="246"/>
      <c r="O96" s="58">
        <f t="shared" si="64"/>
        <v>0</v>
      </c>
    </row>
    <row r="97" spans="1:15" x14ac:dyDescent="0.25">
      <c r="A97" s="2"/>
      <c r="B97" s="8" t="s">
        <v>0</v>
      </c>
      <c r="C97" s="241"/>
      <c r="D97" s="241"/>
      <c r="E97" s="241"/>
      <c r="F97" s="241"/>
      <c r="G97" s="241"/>
      <c r="H97" s="241"/>
      <c r="I97" s="42">
        <f t="shared" si="63"/>
        <v>0</v>
      </c>
      <c r="J97" s="2"/>
      <c r="K97" s="245"/>
      <c r="L97" s="246"/>
      <c r="M97" s="246"/>
      <c r="N97" s="246"/>
      <c r="O97" s="58">
        <f t="shared" si="64"/>
        <v>0</v>
      </c>
    </row>
    <row r="98" spans="1:15" x14ac:dyDescent="0.25">
      <c r="A98" s="2"/>
      <c r="B98" s="8" t="s">
        <v>12</v>
      </c>
      <c r="C98" s="241"/>
      <c r="D98" s="241"/>
      <c r="E98" s="241"/>
      <c r="F98" s="241"/>
      <c r="G98" s="241"/>
      <c r="H98" s="241"/>
      <c r="I98" s="42">
        <f t="shared" si="63"/>
        <v>0</v>
      </c>
      <c r="J98" s="2"/>
      <c r="K98" s="245"/>
      <c r="L98" s="246"/>
      <c r="M98" s="246"/>
      <c r="N98" s="246"/>
      <c r="O98" s="58">
        <f t="shared" si="64"/>
        <v>0</v>
      </c>
    </row>
    <row r="99" spans="1:15" x14ac:dyDescent="0.25">
      <c r="A99" s="2"/>
      <c r="B99" s="8" t="s">
        <v>13</v>
      </c>
      <c r="C99" s="241"/>
      <c r="D99" s="241"/>
      <c r="E99" s="241"/>
      <c r="F99" s="241"/>
      <c r="G99" s="241"/>
      <c r="H99" s="241"/>
      <c r="I99" s="42">
        <f t="shared" si="63"/>
        <v>0</v>
      </c>
      <c r="J99" s="2"/>
      <c r="K99" s="245"/>
      <c r="L99" s="246"/>
      <c r="M99" s="246"/>
      <c r="N99" s="246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42"/>
      <c r="D100" s="242"/>
      <c r="E100" s="242"/>
      <c r="F100" s="242"/>
      <c r="G100" s="242"/>
      <c r="H100" s="242"/>
      <c r="I100" s="161">
        <f t="shared" si="63"/>
        <v>0</v>
      </c>
      <c r="J100" s="2"/>
      <c r="K100" s="247"/>
      <c r="L100" s="248"/>
      <c r="M100" s="248"/>
      <c r="N100" s="248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22 - 30</v>
      </c>
      <c r="L117" s="26" t="str">
        <f>B93</f>
        <v>июня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109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110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111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50" t="s">
        <v>23</v>
      </c>
      <c r="D146" s="251" t="s">
        <v>24</v>
      </c>
      <c r="E146" s="251" t="s">
        <v>25</v>
      </c>
      <c r="F146" s="251" t="s">
        <v>26</v>
      </c>
      <c r="G146" s="251" t="s">
        <v>27</v>
      </c>
      <c r="H146" s="252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53"/>
      <c r="D147" s="254"/>
      <c r="E147" s="254"/>
      <c r="F147" s="254"/>
      <c r="G147" s="254"/>
      <c r="H147" s="255"/>
      <c r="I147" s="62">
        <f>SUM(C147:H147)</f>
        <v>0</v>
      </c>
      <c r="K147" s="292" t="str">
        <f>B122</f>
        <v>ИЮНЬ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112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113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июля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113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июля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113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июля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113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>июля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114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115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116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ИЮЛЬ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117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278" t="s">
        <v>5</v>
      </c>
      <c r="D5" s="280" t="s">
        <v>6</v>
      </c>
      <c r="E5" s="280"/>
      <c r="F5" s="276" t="s">
        <v>8</v>
      </c>
      <c r="G5" s="330" t="s">
        <v>80</v>
      </c>
      <c r="H5" s="331" t="s">
        <v>81</v>
      </c>
      <c r="I5" s="272" t="s">
        <v>22</v>
      </c>
      <c r="J5" s="2"/>
      <c r="K5" s="274" t="s">
        <v>19</v>
      </c>
      <c r="L5" s="298" t="s">
        <v>20</v>
      </c>
      <c r="M5" s="298" t="s">
        <v>21</v>
      </c>
      <c r="N5" s="298" t="s">
        <v>9</v>
      </c>
      <c r="O5" s="265" t="s">
        <v>22</v>
      </c>
    </row>
    <row r="6" spans="1:15" ht="16.5" thickBot="1" x14ac:dyDescent="0.3">
      <c r="A6" s="2"/>
      <c r="B6" s="29" t="s">
        <v>118</v>
      </c>
      <c r="C6" s="279"/>
      <c r="D6" s="4" t="s">
        <v>7</v>
      </c>
      <c r="E6" s="174" t="s">
        <v>82</v>
      </c>
      <c r="F6" s="277"/>
      <c r="G6" s="277"/>
      <c r="H6" s="301"/>
      <c r="I6" s="273"/>
      <c r="J6" s="2"/>
      <c r="K6" s="275"/>
      <c r="L6" s="299"/>
      <c r="M6" s="299"/>
      <c r="N6" s="299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августа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118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августа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118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августа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118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>августа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119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120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121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АВГУСТ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122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278" t="s">
        <v>5</v>
      </c>
      <c r="D5" s="280" t="s">
        <v>6</v>
      </c>
      <c r="E5" s="280"/>
      <c r="F5" s="276" t="s">
        <v>8</v>
      </c>
      <c r="G5" s="330" t="s">
        <v>80</v>
      </c>
      <c r="H5" s="331" t="s">
        <v>81</v>
      </c>
      <c r="I5" s="272" t="s">
        <v>22</v>
      </c>
      <c r="J5" s="2"/>
      <c r="K5" s="274" t="s">
        <v>19</v>
      </c>
      <c r="L5" s="298" t="s">
        <v>20</v>
      </c>
      <c r="M5" s="298" t="s">
        <v>21</v>
      </c>
      <c r="N5" s="298" t="s">
        <v>9</v>
      </c>
      <c r="O5" s="265" t="s">
        <v>22</v>
      </c>
    </row>
    <row r="6" spans="1:15" ht="16.5" thickBot="1" x14ac:dyDescent="0.3">
      <c r="A6" s="2"/>
      <c r="B6" s="29" t="s">
        <v>123</v>
      </c>
      <c r="C6" s="279"/>
      <c r="D6" s="4" t="s">
        <v>7</v>
      </c>
      <c r="E6" s="174" t="s">
        <v>82</v>
      </c>
      <c r="F6" s="277"/>
      <c r="G6" s="277"/>
      <c r="H6" s="301"/>
      <c r="I6" s="273"/>
      <c r="J6" s="2"/>
      <c r="K6" s="275"/>
      <c r="L6" s="299"/>
      <c r="M6" s="299"/>
      <c r="N6" s="299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сентября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123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сентября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123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сентября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98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123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22 - 30</v>
      </c>
      <c r="L117" s="26" t="str">
        <f>B93</f>
        <v>сентября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124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125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126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СЕНТЯБРЬ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127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128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октября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128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октября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128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октября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128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>октября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129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130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131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ОКТЯБРЬ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132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133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ноября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133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ноября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133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ноября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98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133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22 - 30</v>
      </c>
      <c r="L117" s="26" t="str">
        <f>B93</f>
        <v>ноября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134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135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136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НОЯБРЬ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/>
  <dimension ref="A1:S246"/>
  <sheetViews>
    <sheetView showGridLines="0" showRowColHeaders="0" zoomScaleNormal="100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5703125" customWidth="1"/>
    <col min="3" max="3" width="12.42578125" customWidth="1"/>
    <col min="4" max="4" width="11.42578125" customWidth="1"/>
    <col min="5" max="5" width="11.85546875" customWidth="1"/>
    <col min="6" max="6" width="12" customWidth="1"/>
    <col min="7" max="7" width="14.5703125" customWidth="1"/>
    <col min="8" max="8" width="12.140625" customWidth="1"/>
    <col min="9" max="9" width="12" customWidth="1"/>
    <col min="10" max="10" width="1" customWidth="1"/>
    <col min="11" max="12" width="12.85546875" customWidth="1"/>
    <col min="13" max="13" width="12.42578125" customWidth="1"/>
    <col min="14" max="14" width="11.5703125" customWidth="1"/>
    <col min="15" max="15" width="11" customWidth="1"/>
  </cols>
  <sheetData>
    <row r="1" spans="1:15" ht="99.95" customHeight="1" x14ac:dyDescent="0.25">
      <c r="B1" s="262" t="s">
        <v>137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3" spans="1:15" ht="15.75" x14ac:dyDescent="0.25">
      <c r="E3" s="28"/>
      <c r="G3" s="27"/>
      <c r="H3" s="26"/>
    </row>
    <row r="4" spans="1:15" ht="15.75" thickBot="1" x14ac:dyDescent="0.3">
      <c r="A4" s="2"/>
      <c r="B4" s="2"/>
      <c r="C4" s="263" t="s">
        <v>83</v>
      </c>
      <c r="D4" s="263"/>
      <c r="E4" s="263"/>
      <c r="F4" s="263"/>
      <c r="G4" s="263"/>
      <c r="H4" s="263"/>
      <c r="I4" s="263"/>
      <c r="J4" s="2"/>
      <c r="K4" s="264" t="s">
        <v>84</v>
      </c>
      <c r="L4" s="264"/>
      <c r="M4" s="264"/>
      <c r="N4" s="264"/>
      <c r="O4" s="264"/>
    </row>
    <row r="5" spans="1:15" ht="15.75" x14ac:dyDescent="0.25">
      <c r="A5" s="2"/>
      <c r="B5" s="235" t="s">
        <v>31</v>
      </c>
      <c r="C5" s="302" t="s">
        <v>5</v>
      </c>
      <c r="D5" s="281" t="s">
        <v>6</v>
      </c>
      <c r="E5" s="281"/>
      <c r="F5" s="304" t="s">
        <v>8</v>
      </c>
      <c r="G5" s="306" t="s">
        <v>80</v>
      </c>
      <c r="H5" s="307" t="s">
        <v>81</v>
      </c>
      <c r="I5" s="272" t="s">
        <v>22</v>
      </c>
      <c r="J5" s="2"/>
      <c r="K5" s="312" t="s">
        <v>19</v>
      </c>
      <c r="L5" s="310" t="s">
        <v>20</v>
      </c>
      <c r="M5" s="310" t="s">
        <v>21</v>
      </c>
      <c r="N5" s="310" t="s">
        <v>9</v>
      </c>
      <c r="O5" s="265" t="s">
        <v>22</v>
      </c>
    </row>
    <row r="6" spans="1:15" ht="16.5" thickBot="1" x14ac:dyDescent="0.3">
      <c r="A6" s="2"/>
      <c r="B6" s="29" t="s">
        <v>138</v>
      </c>
      <c r="C6" s="303"/>
      <c r="D6" s="225" t="s">
        <v>7</v>
      </c>
      <c r="E6" s="226" t="s">
        <v>82</v>
      </c>
      <c r="F6" s="305"/>
      <c r="G6" s="305"/>
      <c r="H6" s="308"/>
      <c r="I6" s="273"/>
      <c r="J6" s="2"/>
      <c r="K6" s="313"/>
      <c r="L6" s="311"/>
      <c r="M6" s="311"/>
      <c r="N6" s="311"/>
      <c r="O6" s="266"/>
    </row>
    <row r="7" spans="1:15" x14ac:dyDescent="0.25">
      <c r="A7" s="2"/>
      <c r="B7" s="5" t="s">
        <v>10</v>
      </c>
      <c r="C7" s="216"/>
      <c r="D7" s="216"/>
      <c r="E7" s="216"/>
      <c r="F7" s="216"/>
      <c r="G7" s="216"/>
      <c r="H7" s="216"/>
      <c r="I7" s="42">
        <f>SUM(C7:H7)</f>
        <v>0</v>
      </c>
      <c r="J7" s="2"/>
      <c r="K7" s="219"/>
      <c r="L7" s="220"/>
      <c r="M7" s="220"/>
      <c r="N7" s="220"/>
      <c r="O7" s="42">
        <f>SUM(K7:N7)</f>
        <v>0</v>
      </c>
    </row>
    <row r="8" spans="1:15" x14ac:dyDescent="0.25">
      <c r="A8" s="2"/>
      <c r="B8" s="123" t="s">
        <v>68</v>
      </c>
      <c r="C8" s="217"/>
      <c r="D8" s="217"/>
      <c r="E8" s="217"/>
      <c r="F8" s="217"/>
      <c r="G8" s="217"/>
      <c r="H8" s="217"/>
      <c r="I8" s="42">
        <f t="shared" ref="I8:I13" si="0">SUM(C8:H8)</f>
        <v>0</v>
      </c>
      <c r="J8" s="2"/>
      <c r="K8" s="221"/>
      <c r="L8" s="222"/>
      <c r="M8" s="222"/>
      <c r="N8" s="222"/>
      <c r="O8" s="58">
        <f t="shared" ref="O8:O13" si="1">SUM(K8:N8)</f>
        <v>0</v>
      </c>
    </row>
    <row r="9" spans="1:15" x14ac:dyDescent="0.25">
      <c r="A9" s="2"/>
      <c r="B9" s="8" t="s">
        <v>11</v>
      </c>
      <c r="C9" s="217"/>
      <c r="D9" s="217"/>
      <c r="E9" s="217"/>
      <c r="F9" s="217"/>
      <c r="G9" s="217"/>
      <c r="H9" s="217"/>
      <c r="I9" s="42">
        <f t="shared" si="0"/>
        <v>0</v>
      </c>
      <c r="J9" s="2"/>
      <c r="K9" s="221"/>
      <c r="L9" s="222"/>
      <c r="M9" s="222"/>
      <c r="N9" s="222"/>
      <c r="O9" s="58">
        <f t="shared" si="1"/>
        <v>0</v>
      </c>
    </row>
    <row r="10" spans="1:15" x14ac:dyDescent="0.25">
      <c r="A10" s="2"/>
      <c r="B10" s="8" t="s">
        <v>0</v>
      </c>
      <c r="C10" s="217"/>
      <c r="D10" s="217"/>
      <c r="E10" s="217"/>
      <c r="F10" s="217"/>
      <c r="G10" s="217"/>
      <c r="H10" s="217"/>
      <c r="I10" s="42">
        <f t="shared" si="0"/>
        <v>0</v>
      </c>
      <c r="J10" s="2"/>
      <c r="K10" s="221"/>
      <c r="L10" s="222"/>
      <c r="M10" s="222"/>
      <c r="N10" s="222"/>
      <c r="O10" s="58">
        <f t="shared" si="1"/>
        <v>0</v>
      </c>
    </row>
    <row r="11" spans="1:15" x14ac:dyDescent="0.25">
      <c r="A11" s="2"/>
      <c r="B11" s="8" t="s">
        <v>12</v>
      </c>
      <c r="C11" s="217"/>
      <c r="D11" s="217"/>
      <c r="E11" s="217"/>
      <c r="F11" s="217"/>
      <c r="G11" s="217"/>
      <c r="H11" s="217"/>
      <c r="I11" s="42">
        <f t="shared" si="0"/>
        <v>0</v>
      </c>
      <c r="J11" s="2"/>
      <c r="K11" s="221"/>
      <c r="L11" s="222"/>
      <c r="M11" s="222"/>
      <c r="N11" s="222"/>
      <c r="O11" s="58">
        <f t="shared" si="1"/>
        <v>0</v>
      </c>
    </row>
    <row r="12" spans="1:15" x14ac:dyDescent="0.25">
      <c r="A12" s="2"/>
      <c r="B12" s="8" t="s">
        <v>13</v>
      </c>
      <c r="C12" s="217"/>
      <c r="D12" s="217"/>
      <c r="E12" s="217"/>
      <c r="F12" s="217"/>
      <c r="G12" s="217"/>
      <c r="H12" s="217"/>
      <c r="I12" s="42">
        <f t="shared" si="0"/>
        <v>0</v>
      </c>
      <c r="J12" s="2"/>
      <c r="K12" s="221"/>
      <c r="L12" s="222"/>
      <c r="M12" s="222"/>
      <c r="N12" s="222"/>
      <c r="O12" s="58">
        <f t="shared" si="1"/>
        <v>0</v>
      </c>
    </row>
    <row r="13" spans="1:15" ht="15.75" thickBot="1" x14ac:dyDescent="0.3">
      <c r="A13" s="2"/>
      <c r="B13" s="10" t="s">
        <v>14</v>
      </c>
      <c r="C13" s="218"/>
      <c r="D13" s="218"/>
      <c r="E13" s="218"/>
      <c r="F13" s="218"/>
      <c r="G13" s="218"/>
      <c r="H13" s="218"/>
      <c r="I13" s="161">
        <f t="shared" si="0"/>
        <v>0</v>
      </c>
      <c r="J13" s="2"/>
      <c r="K13" s="223"/>
      <c r="L13" s="224"/>
      <c r="M13" s="224"/>
      <c r="N13" s="224"/>
      <c r="O13" s="59">
        <f t="shared" si="1"/>
        <v>0</v>
      </c>
    </row>
    <row r="14" spans="1:15" ht="4.5" customHeight="1" thickBot="1" x14ac:dyDescent="0.3">
      <c r="A14" s="3"/>
      <c r="B14" s="12"/>
      <c r="C14" s="12"/>
      <c r="D14" s="12"/>
      <c r="E14" s="12"/>
      <c r="F14" s="12"/>
      <c r="G14" s="12"/>
      <c r="H14" s="12"/>
      <c r="I14" s="43"/>
      <c r="J14" s="3"/>
      <c r="K14" s="12"/>
      <c r="L14" s="44"/>
      <c r="M14" s="44"/>
      <c r="N14" s="44"/>
      <c r="O14" s="44"/>
    </row>
    <row r="15" spans="1:15" x14ac:dyDescent="0.25">
      <c r="A15" s="2"/>
      <c r="B15" s="13" t="s">
        <v>3</v>
      </c>
      <c r="C15" s="34" t="str">
        <f>IF(C7=0,"",C8/C7)</f>
        <v/>
      </c>
      <c r="D15" s="34" t="str">
        <f t="shared" ref="D15:I17" si="2">IF(D7=0,"",D8/D7)</f>
        <v/>
      </c>
      <c r="E15" s="34" t="str">
        <f t="shared" si="2"/>
        <v/>
      </c>
      <c r="F15" s="34" t="str">
        <f t="shared" si="2"/>
        <v/>
      </c>
      <c r="G15" s="34" t="str">
        <f t="shared" si="2"/>
        <v/>
      </c>
      <c r="H15" s="34" t="str">
        <f t="shared" si="2"/>
        <v/>
      </c>
      <c r="I15" s="163" t="str">
        <f t="shared" si="2"/>
        <v/>
      </c>
      <c r="J15" s="2"/>
      <c r="K15" s="45" t="str">
        <f t="shared" ref="K15:O17" si="3">IF(K7=0,"",K8/K7)</f>
        <v/>
      </c>
      <c r="L15" s="50" t="str">
        <f t="shared" si="3"/>
        <v/>
      </c>
      <c r="M15" s="50" t="str">
        <f t="shared" si="3"/>
        <v/>
      </c>
      <c r="N15" s="50" t="str">
        <f t="shared" si="3"/>
        <v/>
      </c>
      <c r="O15" s="168" t="str">
        <f t="shared" si="3"/>
        <v/>
      </c>
    </row>
    <row r="16" spans="1:15" x14ac:dyDescent="0.25">
      <c r="A16" s="2"/>
      <c r="B16" s="14" t="s">
        <v>69</v>
      </c>
      <c r="C16" s="37" t="str">
        <f>IF(C8=0,"",C9/C8)</f>
        <v/>
      </c>
      <c r="D16" s="37" t="str">
        <f t="shared" si="2"/>
        <v/>
      </c>
      <c r="E16" s="37" t="str">
        <f t="shared" si="2"/>
        <v/>
      </c>
      <c r="F16" s="37" t="str">
        <f t="shared" si="2"/>
        <v/>
      </c>
      <c r="G16" s="37" t="str">
        <f t="shared" si="2"/>
        <v/>
      </c>
      <c r="H16" s="37" t="str">
        <f t="shared" si="2"/>
        <v/>
      </c>
      <c r="I16" s="164" t="str">
        <f t="shared" si="2"/>
        <v/>
      </c>
      <c r="J16" s="2"/>
      <c r="K16" s="46" t="str">
        <f t="shared" si="3"/>
        <v/>
      </c>
      <c r="L16" s="36" t="str">
        <f t="shared" si="3"/>
        <v/>
      </c>
      <c r="M16" s="36" t="str">
        <f t="shared" si="3"/>
        <v/>
      </c>
      <c r="N16" s="36" t="str">
        <f t="shared" si="3"/>
        <v/>
      </c>
      <c r="O16" s="169" t="str">
        <f t="shared" si="3"/>
        <v/>
      </c>
    </row>
    <row r="17" spans="1:15" x14ac:dyDescent="0.25">
      <c r="A17" s="2"/>
      <c r="B17" s="15" t="s">
        <v>70</v>
      </c>
      <c r="C17" s="37" t="str">
        <f>IF(C9=0,"",C10/C9)</f>
        <v/>
      </c>
      <c r="D17" s="37" t="str">
        <f t="shared" si="2"/>
        <v/>
      </c>
      <c r="E17" s="37" t="str">
        <f t="shared" si="2"/>
        <v/>
      </c>
      <c r="F17" s="37" t="str">
        <f t="shared" si="2"/>
        <v/>
      </c>
      <c r="G17" s="37" t="str">
        <f t="shared" si="2"/>
        <v/>
      </c>
      <c r="H17" s="37" t="str">
        <f t="shared" si="2"/>
        <v/>
      </c>
      <c r="I17" s="164" t="str">
        <f t="shared" si="2"/>
        <v/>
      </c>
      <c r="J17" s="2"/>
      <c r="K17" s="46" t="str">
        <f t="shared" si="3"/>
        <v/>
      </c>
      <c r="L17" s="36" t="str">
        <f t="shared" si="3"/>
        <v/>
      </c>
      <c r="M17" s="36" t="str">
        <f t="shared" si="3"/>
        <v/>
      </c>
      <c r="N17" s="36" t="str">
        <f t="shared" si="3"/>
        <v/>
      </c>
      <c r="O17" s="169" t="str">
        <f t="shared" si="3"/>
        <v/>
      </c>
    </row>
    <row r="18" spans="1:15" x14ac:dyDescent="0.25">
      <c r="A18" s="2"/>
      <c r="B18" s="15" t="s">
        <v>4</v>
      </c>
      <c r="C18" s="35" t="str">
        <f>IF(C8=0,"",C10/C8)</f>
        <v/>
      </c>
      <c r="D18" s="35" t="str">
        <f t="shared" ref="D18:I18" si="4">IF(D8=0,"",D10/D8)</f>
        <v/>
      </c>
      <c r="E18" s="35" t="str">
        <f t="shared" si="4"/>
        <v/>
      </c>
      <c r="F18" s="35" t="str">
        <f t="shared" si="4"/>
        <v/>
      </c>
      <c r="G18" s="35" t="str">
        <f t="shared" si="4"/>
        <v/>
      </c>
      <c r="H18" s="35" t="str">
        <f t="shared" si="4"/>
        <v/>
      </c>
      <c r="I18" s="165" t="str">
        <f t="shared" si="4"/>
        <v/>
      </c>
      <c r="J18" s="2"/>
      <c r="K18" s="46" t="str">
        <f t="shared" ref="K18:O18" si="5">IF(K8=0,"",K10/K8)</f>
        <v/>
      </c>
      <c r="L18" s="36" t="str">
        <f t="shared" si="5"/>
        <v/>
      </c>
      <c r="M18" s="36" t="str">
        <f t="shared" si="5"/>
        <v/>
      </c>
      <c r="N18" s="36" t="str">
        <f t="shared" si="5"/>
        <v/>
      </c>
      <c r="O18" s="169" t="str">
        <f t="shared" si="5"/>
        <v/>
      </c>
    </row>
    <row r="19" spans="1:15" x14ac:dyDescent="0.25">
      <c r="A19" s="2"/>
      <c r="B19" s="16" t="s">
        <v>15</v>
      </c>
      <c r="C19" s="38" t="str">
        <f>IF(C8=0,"",C13/C8)</f>
        <v/>
      </c>
      <c r="D19" s="38" t="str">
        <f t="shared" ref="D19:I19" si="6">IF(D8=0,"",D13/D8)</f>
        <v/>
      </c>
      <c r="E19" s="38" t="str">
        <f t="shared" si="6"/>
        <v/>
      </c>
      <c r="F19" s="38" t="str">
        <f t="shared" si="6"/>
        <v/>
      </c>
      <c r="G19" s="38" t="str">
        <f t="shared" si="6"/>
        <v/>
      </c>
      <c r="H19" s="38" t="str">
        <f t="shared" si="6"/>
        <v/>
      </c>
      <c r="I19" s="166" t="str">
        <f t="shared" si="6"/>
        <v/>
      </c>
      <c r="J19" s="2"/>
      <c r="K19" s="47" t="str">
        <f t="shared" ref="K19:O19" si="7">IF(K8=0,"",K13/K8)</f>
        <v/>
      </c>
      <c r="L19" s="49" t="str">
        <f t="shared" si="7"/>
        <v/>
      </c>
      <c r="M19" s="49" t="str">
        <f t="shared" si="7"/>
        <v/>
      </c>
      <c r="N19" s="49" t="str">
        <f t="shared" si="7"/>
        <v/>
      </c>
      <c r="O19" s="170" t="str">
        <f t="shared" si="7"/>
        <v/>
      </c>
    </row>
    <row r="20" spans="1:15" x14ac:dyDescent="0.25">
      <c r="A20" s="2"/>
      <c r="B20" s="16" t="s">
        <v>16</v>
      </c>
      <c r="C20" s="38" t="str">
        <f>IF(C9=0,"",C13/C9)</f>
        <v/>
      </c>
      <c r="D20" s="38" t="str">
        <f t="shared" ref="D20:I20" si="8">IF(D9=0,"",D13/D9)</f>
        <v/>
      </c>
      <c r="E20" s="38" t="str">
        <f t="shared" si="8"/>
        <v/>
      </c>
      <c r="F20" s="38" t="str">
        <f t="shared" si="8"/>
        <v/>
      </c>
      <c r="G20" s="38" t="str">
        <f t="shared" si="8"/>
        <v/>
      </c>
      <c r="H20" s="38" t="str">
        <f t="shared" si="8"/>
        <v/>
      </c>
      <c r="I20" s="166" t="str">
        <f t="shared" si="8"/>
        <v/>
      </c>
      <c r="J20" s="2"/>
      <c r="K20" s="47" t="str">
        <f t="shared" ref="K20:O20" si="9">IF(K9=0,"",K13/K9)</f>
        <v/>
      </c>
      <c r="L20" s="49" t="str">
        <f t="shared" si="9"/>
        <v/>
      </c>
      <c r="M20" s="49" t="str">
        <f t="shared" si="9"/>
        <v/>
      </c>
      <c r="N20" s="49" t="str">
        <f t="shared" si="9"/>
        <v/>
      </c>
      <c r="O20" s="170" t="str">
        <f t="shared" si="9"/>
        <v/>
      </c>
    </row>
    <row r="21" spans="1:15" x14ac:dyDescent="0.25">
      <c r="A21" s="2"/>
      <c r="B21" s="16" t="s">
        <v>17</v>
      </c>
      <c r="C21" s="38" t="str">
        <f>IF(C10=0,"",C13/C10)</f>
        <v/>
      </c>
      <c r="D21" s="38" t="str">
        <f t="shared" ref="D21:I21" si="10">IF(D10=0,"",D13/D10)</f>
        <v/>
      </c>
      <c r="E21" s="38" t="str">
        <f t="shared" si="10"/>
        <v/>
      </c>
      <c r="F21" s="38" t="str">
        <f t="shared" si="10"/>
        <v/>
      </c>
      <c r="G21" s="38" t="str">
        <f t="shared" si="10"/>
        <v/>
      </c>
      <c r="H21" s="38" t="str">
        <f t="shared" si="10"/>
        <v/>
      </c>
      <c r="I21" s="166" t="str">
        <f t="shared" si="10"/>
        <v/>
      </c>
      <c r="J21" s="2"/>
      <c r="K21" s="47" t="str">
        <f t="shared" ref="K21:O21" si="11">IF(K10=0,"",K13/K10)</f>
        <v/>
      </c>
      <c r="L21" s="49" t="str">
        <f t="shared" si="11"/>
        <v/>
      </c>
      <c r="M21" s="49" t="str">
        <f t="shared" si="11"/>
        <v/>
      </c>
      <c r="N21" s="49" t="str">
        <f t="shared" si="11"/>
        <v/>
      </c>
      <c r="O21" s="170" t="str">
        <f t="shared" si="11"/>
        <v/>
      </c>
    </row>
    <row r="22" spans="1:15" x14ac:dyDescent="0.25">
      <c r="A22" s="2"/>
      <c r="B22" s="16" t="s">
        <v>2</v>
      </c>
      <c r="C22" s="38" t="str">
        <f>IF(C10=0,"",C11/C10)</f>
        <v/>
      </c>
      <c r="D22" s="38" t="str">
        <f t="shared" ref="D22:I22" si="12">IF(D10=0,"",D11/D10)</f>
        <v/>
      </c>
      <c r="E22" s="38" t="str">
        <f t="shared" si="12"/>
        <v/>
      </c>
      <c r="F22" s="38" t="str">
        <f t="shared" si="12"/>
        <v/>
      </c>
      <c r="G22" s="38" t="str">
        <f t="shared" si="12"/>
        <v/>
      </c>
      <c r="H22" s="38" t="str">
        <f t="shared" si="12"/>
        <v/>
      </c>
      <c r="I22" s="166" t="str">
        <f t="shared" si="12"/>
        <v/>
      </c>
      <c r="J22" s="2"/>
      <c r="K22" s="47" t="str">
        <f t="shared" ref="K22:O22" si="13">IF(K10=0,"",K11/K10)</f>
        <v/>
      </c>
      <c r="L22" s="49" t="str">
        <f t="shared" si="13"/>
        <v/>
      </c>
      <c r="M22" s="49" t="str">
        <f t="shared" si="13"/>
        <v/>
      </c>
      <c r="N22" s="49" t="str">
        <f t="shared" si="13"/>
        <v/>
      </c>
      <c r="O22" s="170" t="str">
        <f t="shared" si="13"/>
        <v/>
      </c>
    </row>
    <row r="23" spans="1:15" ht="15.75" thickBot="1" x14ac:dyDescent="0.3">
      <c r="A23" s="2"/>
      <c r="B23" s="17" t="s">
        <v>56</v>
      </c>
      <c r="C23" s="39" t="str">
        <f>IF(C13=0,"",C25/C13)</f>
        <v/>
      </c>
      <c r="D23" s="39" t="str">
        <f t="shared" ref="D23:I23" si="14">IF(D13=0,"",D25/D13)</f>
        <v/>
      </c>
      <c r="E23" s="39" t="str">
        <f t="shared" si="14"/>
        <v/>
      </c>
      <c r="F23" s="39" t="str">
        <f t="shared" si="14"/>
        <v/>
      </c>
      <c r="G23" s="39" t="str">
        <f t="shared" si="14"/>
        <v/>
      </c>
      <c r="H23" s="39" t="str">
        <f t="shared" si="14"/>
        <v/>
      </c>
      <c r="I23" s="167" t="str">
        <f t="shared" si="14"/>
        <v/>
      </c>
      <c r="J23" s="2"/>
      <c r="K23" s="54" t="str">
        <f t="shared" ref="K23:O23" si="15">IF(K13=0,"",K25/K13)</f>
        <v/>
      </c>
      <c r="L23" s="55" t="str">
        <f t="shared" si="15"/>
        <v/>
      </c>
      <c r="M23" s="55" t="str">
        <f t="shared" si="15"/>
        <v/>
      </c>
      <c r="N23" s="55" t="str">
        <f t="shared" si="15"/>
        <v/>
      </c>
      <c r="O23" s="171" t="str">
        <f t="shared" si="15"/>
        <v/>
      </c>
    </row>
    <row r="24" spans="1:15" x14ac:dyDescent="0.25">
      <c r="A24" s="2"/>
      <c r="B24" s="18" t="s">
        <v>1</v>
      </c>
      <c r="C24" s="40">
        <f>C11-C12</f>
        <v>0</v>
      </c>
      <c r="D24" s="40">
        <f t="shared" ref="D24:I24" si="16">D11-D12</f>
        <v>0</v>
      </c>
      <c r="E24" s="40">
        <f t="shared" si="16"/>
        <v>0</v>
      </c>
      <c r="F24" s="40">
        <f t="shared" si="16"/>
        <v>0</v>
      </c>
      <c r="G24" s="40">
        <f t="shared" si="16"/>
        <v>0</v>
      </c>
      <c r="H24" s="40">
        <f t="shared" si="16"/>
        <v>0</v>
      </c>
      <c r="I24" s="56">
        <f t="shared" si="16"/>
        <v>0</v>
      </c>
      <c r="J24" s="2"/>
      <c r="K24" s="52">
        <f t="shared" ref="K24:O24" si="17">K11-K12</f>
        <v>0</v>
      </c>
      <c r="L24" s="53">
        <f t="shared" si="17"/>
        <v>0</v>
      </c>
      <c r="M24" s="53">
        <f t="shared" si="17"/>
        <v>0</v>
      </c>
      <c r="N24" s="53">
        <f t="shared" si="17"/>
        <v>0</v>
      </c>
      <c r="O24" s="60">
        <f t="shared" si="17"/>
        <v>0</v>
      </c>
    </row>
    <row r="25" spans="1:15" ht="15.75" thickBot="1" x14ac:dyDescent="0.3">
      <c r="A25" s="2"/>
      <c r="B25" s="19" t="s">
        <v>18</v>
      </c>
      <c r="C25" s="41">
        <f>C24-C13</f>
        <v>0</v>
      </c>
      <c r="D25" s="41">
        <f t="shared" ref="D25:O25" si="18">D24-D13</f>
        <v>0</v>
      </c>
      <c r="E25" s="41">
        <f t="shared" si="18"/>
        <v>0</v>
      </c>
      <c r="F25" s="41">
        <f t="shared" si="18"/>
        <v>0</v>
      </c>
      <c r="G25" s="41">
        <f t="shared" si="18"/>
        <v>0</v>
      </c>
      <c r="H25" s="41">
        <f t="shared" si="18"/>
        <v>0</v>
      </c>
      <c r="I25" s="57">
        <f t="shared" si="18"/>
        <v>0</v>
      </c>
      <c r="J25" s="2"/>
      <c r="K25" s="48">
        <f t="shared" si="18"/>
        <v>0</v>
      </c>
      <c r="L25" s="51">
        <f t="shared" si="18"/>
        <v>0</v>
      </c>
      <c r="M25" s="51">
        <f t="shared" si="18"/>
        <v>0</v>
      </c>
      <c r="N25" s="51">
        <f t="shared" si="18"/>
        <v>0</v>
      </c>
      <c r="O25" s="61">
        <f t="shared" si="18"/>
        <v>0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309"/>
      <c r="C27" s="309"/>
      <c r="D27" s="309"/>
      <c r="E27" s="309"/>
      <c r="F27" s="64"/>
      <c r="G27" s="65"/>
      <c r="H27" s="65"/>
      <c r="I27" s="65"/>
      <c r="J27" s="2"/>
      <c r="K27" s="2"/>
    </row>
    <row r="28" spans="1:15" ht="7.5" customHeight="1" x14ac:dyDescent="0.25">
      <c r="B28" s="66"/>
      <c r="C28" s="66"/>
      <c r="D28" s="66"/>
      <c r="E28" s="66"/>
      <c r="F28" s="66"/>
      <c r="G28" s="66"/>
      <c r="H28" s="66"/>
      <c r="I28" s="66"/>
    </row>
    <row r="29" spans="1:15" ht="15.75" customHeight="1" x14ac:dyDescent="0.25">
      <c r="B29" s="67"/>
      <c r="C29" s="67"/>
      <c r="D29" s="67"/>
      <c r="E29" s="67"/>
      <c r="F29" s="67"/>
      <c r="G29" s="67"/>
      <c r="H29" s="67"/>
      <c r="I29" s="67"/>
      <c r="K29" s="268" t="s">
        <v>42</v>
      </c>
      <c r="L29" s="268"/>
      <c r="M29" s="269">
        <f>I25+O25</f>
        <v>0</v>
      </c>
      <c r="N29" s="270"/>
      <c r="O29" s="271" t="s">
        <v>30</v>
      </c>
    </row>
    <row r="30" spans="1:15" ht="15.75" customHeight="1" x14ac:dyDescent="0.25">
      <c r="B30" s="67"/>
      <c r="C30" s="67"/>
      <c r="D30" s="67"/>
      <c r="E30" s="67"/>
      <c r="F30" s="67"/>
      <c r="G30" s="67"/>
      <c r="H30" s="67"/>
      <c r="I30" s="68"/>
      <c r="K30" s="27" t="str">
        <f>B5</f>
        <v>1 - 7</v>
      </c>
      <c r="L30" s="26" t="str">
        <f>B6</f>
        <v>декабря</v>
      </c>
      <c r="M30" s="270"/>
      <c r="N30" s="270"/>
      <c r="O30" s="271"/>
    </row>
    <row r="31" spans="1:15" ht="15.75" thickBot="1" x14ac:dyDescent="0.3">
      <c r="B31" s="1"/>
      <c r="C31" s="33"/>
      <c r="D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B32" s="31"/>
      <c r="C32" s="1"/>
      <c r="D32" s="1"/>
      <c r="E32" s="3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thickBot="1" x14ac:dyDescent="0.3">
      <c r="A33" s="2"/>
      <c r="B33" s="2"/>
      <c r="C33" s="263" t="s">
        <v>83</v>
      </c>
      <c r="D33" s="263"/>
      <c r="E33" s="263"/>
      <c r="F33" s="263"/>
      <c r="G33" s="263"/>
      <c r="H33" s="263"/>
      <c r="I33" s="263"/>
      <c r="J33" s="2"/>
      <c r="K33" s="264" t="s">
        <v>84</v>
      </c>
      <c r="L33" s="264"/>
      <c r="M33" s="264"/>
      <c r="N33" s="264"/>
      <c r="O33" s="264"/>
    </row>
    <row r="34" spans="1:15" ht="15.75" customHeight="1" x14ac:dyDescent="0.25">
      <c r="A34" s="2"/>
      <c r="B34" s="235" t="s">
        <v>34</v>
      </c>
      <c r="C34" s="278" t="str">
        <f>C5</f>
        <v>Поисковые системы</v>
      </c>
      <c r="D34" s="280" t="s">
        <v>6</v>
      </c>
      <c r="E34" s="280"/>
      <c r="F34" s="276" t="str">
        <f>F5</f>
        <v>Прямые заходы</v>
      </c>
      <c r="G34" s="276" t="str">
        <f>G5</f>
        <v>C других сайтов</v>
      </c>
      <c r="H34" s="300" t="str">
        <f>H5</f>
        <v>Прочие на сайт</v>
      </c>
      <c r="I34" s="272" t="s">
        <v>22</v>
      </c>
      <c r="J34" s="2"/>
      <c r="K34" s="274" t="str">
        <f>K5</f>
        <v>Социальные сети</v>
      </c>
      <c r="L34" s="298" t="str">
        <f>L5</f>
        <v>Доски объявлений</v>
      </c>
      <c r="M34" s="298" t="str">
        <f>M5</f>
        <v>Повторные продажи</v>
      </c>
      <c r="N34" s="298" t="str">
        <f>N5</f>
        <v>Прочие</v>
      </c>
      <c r="O34" s="265" t="s">
        <v>22</v>
      </c>
    </row>
    <row r="35" spans="1:15" ht="16.5" thickBot="1" x14ac:dyDescent="0.3">
      <c r="A35" s="2"/>
      <c r="B35" s="29" t="s">
        <v>138</v>
      </c>
      <c r="C35" s="279"/>
      <c r="D35" s="4" t="str">
        <f>D6</f>
        <v>Директ</v>
      </c>
      <c r="E35" s="4" t="str">
        <f>E6</f>
        <v>AdWords</v>
      </c>
      <c r="F35" s="277"/>
      <c r="G35" s="277"/>
      <c r="H35" s="301"/>
      <c r="I35" s="273"/>
      <c r="J35" s="2"/>
      <c r="K35" s="275"/>
      <c r="L35" s="299"/>
      <c r="M35" s="299"/>
      <c r="N35" s="299"/>
      <c r="O35" s="266"/>
    </row>
    <row r="36" spans="1:15" x14ac:dyDescent="0.25">
      <c r="A36" s="2"/>
      <c r="B36" s="5" t="s">
        <v>10</v>
      </c>
      <c r="C36" s="216"/>
      <c r="D36" s="216"/>
      <c r="E36" s="216"/>
      <c r="F36" s="216"/>
      <c r="G36" s="216"/>
      <c r="H36" s="216"/>
      <c r="I36" s="42">
        <f>SUM(C36:H36)</f>
        <v>0</v>
      </c>
      <c r="J36" s="2"/>
      <c r="K36" s="219"/>
      <c r="L36" s="220"/>
      <c r="M36" s="220"/>
      <c r="N36" s="220"/>
      <c r="O36" s="42">
        <f>SUM(K36:N36)</f>
        <v>0</v>
      </c>
    </row>
    <row r="37" spans="1:15" x14ac:dyDescent="0.25">
      <c r="A37" s="2"/>
      <c r="B37" s="123" t="s">
        <v>68</v>
      </c>
      <c r="C37" s="217"/>
      <c r="D37" s="217"/>
      <c r="E37" s="217"/>
      <c r="F37" s="217"/>
      <c r="G37" s="217"/>
      <c r="H37" s="217"/>
      <c r="I37" s="42">
        <f t="shared" ref="I37:I42" si="19">SUM(C37:H37)</f>
        <v>0</v>
      </c>
      <c r="J37" s="2"/>
      <c r="K37" s="221"/>
      <c r="L37" s="222"/>
      <c r="M37" s="222"/>
      <c r="N37" s="222"/>
      <c r="O37" s="58">
        <f t="shared" ref="O37:O42" si="20">SUM(K37:N37)</f>
        <v>0</v>
      </c>
    </row>
    <row r="38" spans="1:15" x14ac:dyDescent="0.25">
      <c r="A38" s="2"/>
      <c r="B38" s="8" t="s">
        <v>11</v>
      </c>
      <c r="C38" s="217"/>
      <c r="D38" s="217"/>
      <c r="E38" s="217"/>
      <c r="F38" s="217"/>
      <c r="G38" s="217"/>
      <c r="H38" s="217"/>
      <c r="I38" s="42">
        <f t="shared" si="19"/>
        <v>0</v>
      </c>
      <c r="J38" s="2"/>
      <c r="K38" s="221"/>
      <c r="L38" s="222"/>
      <c r="M38" s="222"/>
      <c r="N38" s="222"/>
      <c r="O38" s="58">
        <f t="shared" si="20"/>
        <v>0</v>
      </c>
    </row>
    <row r="39" spans="1:15" x14ac:dyDescent="0.25">
      <c r="A39" s="2"/>
      <c r="B39" s="8" t="s">
        <v>0</v>
      </c>
      <c r="C39" s="217"/>
      <c r="D39" s="217"/>
      <c r="E39" s="217"/>
      <c r="F39" s="217"/>
      <c r="G39" s="217"/>
      <c r="H39" s="217"/>
      <c r="I39" s="42">
        <f t="shared" si="19"/>
        <v>0</v>
      </c>
      <c r="J39" s="2"/>
      <c r="K39" s="221"/>
      <c r="L39" s="222"/>
      <c r="M39" s="222"/>
      <c r="N39" s="222"/>
      <c r="O39" s="58">
        <f t="shared" si="20"/>
        <v>0</v>
      </c>
    </row>
    <row r="40" spans="1:15" x14ac:dyDescent="0.25">
      <c r="A40" s="2"/>
      <c r="B40" s="8" t="s">
        <v>12</v>
      </c>
      <c r="C40" s="217"/>
      <c r="D40" s="217"/>
      <c r="E40" s="217"/>
      <c r="F40" s="217"/>
      <c r="G40" s="217"/>
      <c r="H40" s="217"/>
      <c r="I40" s="42">
        <f t="shared" si="19"/>
        <v>0</v>
      </c>
      <c r="J40" s="2"/>
      <c r="K40" s="221"/>
      <c r="L40" s="222"/>
      <c r="M40" s="222"/>
      <c r="N40" s="222"/>
      <c r="O40" s="58">
        <f t="shared" si="20"/>
        <v>0</v>
      </c>
    </row>
    <row r="41" spans="1:15" x14ac:dyDescent="0.25">
      <c r="A41" s="2"/>
      <c r="B41" s="8" t="s">
        <v>13</v>
      </c>
      <c r="C41" s="217"/>
      <c r="D41" s="217"/>
      <c r="E41" s="217"/>
      <c r="F41" s="217"/>
      <c r="G41" s="217"/>
      <c r="H41" s="217"/>
      <c r="I41" s="42">
        <f t="shared" si="19"/>
        <v>0</v>
      </c>
      <c r="J41" s="2"/>
      <c r="K41" s="221"/>
      <c r="L41" s="222"/>
      <c r="M41" s="222"/>
      <c r="N41" s="222"/>
      <c r="O41" s="58">
        <f t="shared" si="20"/>
        <v>0</v>
      </c>
    </row>
    <row r="42" spans="1:15" ht="15.75" thickBot="1" x14ac:dyDescent="0.3">
      <c r="A42" s="2"/>
      <c r="B42" s="10" t="s">
        <v>14</v>
      </c>
      <c r="C42" s="218"/>
      <c r="D42" s="218"/>
      <c r="E42" s="218"/>
      <c r="F42" s="218"/>
      <c r="G42" s="218"/>
      <c r="H42" s="218"/>
      <c r="I42" s="161">
        <f t="shared" si="19"/>
        <v>0</v>
      </c>
      <c r="J42" s="2"/>
      <c r="K42" s="223"/>
      <c r="L42" s="224"/>
      <c r="M42" s="224"/>
      <c r="N42" s="224"/>
      <c r="O42" s="59">
        <f t="shared" si="20"/>
        <v>0</v>
      </c>
    </row>
    <row r="43" spans="1:15" ht="5.25" customHeight="1" thickBot="1" x14ac:dyDescent="0.3">
      <c r="A43" s="3"/>
      <c r="B43" s="12"/>
      <c r="C43" s="12"/>
      <c r="D43" s="12"/>
      <c r="E43" s="12"/>
      <c r="F43" s="12"/>
      <c r="G43" s="12"/>
      <c r="H43" s="12"/>
      <c r="I43" s="43"/>
      <c r="J43" s="3"/>
      <c r="K43" s="12"/>
      <c r="L43" s="44"/>
      <c r="M43" s="44"/>
      <c r="N43" s="44"/>
      <c r="O43" s="44"/>
    </row>
    <row r="44" spans="1:15" x14ac:dyDescent="0.25">
      <c r="A44" s="2"/>
      <c r="B44" s="13" t="s">
        <v>3</v>
      </c>
      <c r="C44" s="34" t="str">
        <f>IF(C36=0,"",C37/C36)</f>
        <v/>
      </c>
      <c r="D44" s="34" t="str">
        <f t="shared" ref="D44:I46" si="21">IF(D36=0,"",D37/D36)</f>
        <v/>
      </c>
      <c r="E44" s="34" t="str">
        <f t="shared" si="21"/>
        <v/>
      </c>
      <c r="F44" s="34" t="str">
        <f t="shared" si="21"/>
        <v/>
      </c>
      <c r="G44" s="34" t="str">
        <f t="shared" si="21"/>
        <v/>
      </c>
      <c r="H44" s="34" t="str">
        <f t="shared" si="21"/>
        <v/>
      </c>
      <c r="I44" s="163" t="str">
        <f t="shared" si="21"/>
        <v/>
      </c>
      <c r="J44" s="2"/>
      <c r="K44" s="45" t="str">
        <f t="shared" ref="K44:O46" si="22">IF(K36=0,"",K37/K36)</f>
        <v/>
      </c>
      <c r="L44" s="50" t="str">
        <f t="shared" si="22"/>
        <v/>
      </c>
      <c r="M44" s="50" t="str">
        <f t="shared" si="22"/>
        <v/>
      </c>
      <c r="N44" s="50" t="str">
        <f t="shared" si="22"/>
        <v/>
      </c>
      <c r="O44" s="168" t="str">
        <f t="shared" si="22"/>
        <v/>
      </c>
    </row>
    <row r="45" spans="1:15" x14ac:dyDescent="0.25">
      <c r="A45" s="2"/>
      <c r="B45" s="14" t="s">
        <v>69</v>
      </c>
      <c r="C45" s="37" t="str">
        <f>IF(C37=0,"",C38/C37)</f>
        <v/>
      </c>
      <c r="D45" s="37" t="str">
        <f t="shared" si="21"/>
        <v/>
      </c>
      <c r="E45" s="37" t="str">
        <f t="shared" si="21"/>
        <v/>
      </c>
      <c r="F45" s="37" t="str">
        <f t="shared" si="21"/>
        <v/>
      </c>
      <c r="G45" s="37" t="str">
        <f t="shared" si="21"/>
        <v/>
      </c>
      <c r="H45" s="37" t="str">
        <f t="shared" si="21"/>
        <v/>
      </c>
      <c r="I45" s="164" t="str">
        <f t="shared" si="21"/>
        <v/>
      </c>
      <c r="J45" s="2"/>
      <c r="K45" s="46" t="str">
        <f t="shared" si="22"/>
        <v/>
      </c>
      <c r="L45" s="36" t="str">
        <f t="shared" si="22"/>
        <v/>
      </c>
      <c r="M45" s="36" t="str">
        <f t="shared" si="22"/>
        <v/>
      </c>
      <c r="N45" s="36" t="str">
        <f t="shared" si="22"/>
        <v/>
      </c>
      <c r="O45" s="169" t="str">
        <f t="shared" si="22"/>
        <v/>
      </c>
    </row>
    <row r="46" spans="1:15" x14ac:dyDescent="0.25">
      <c r="A46" s="2"/>
      <c r="B46" s="15" t="s">
        <v>70</v>
      </c>
      <c r="C46" s="37" t="str">
        <f>IF(C38=0,"",C39/C38)</f>
        <v/>
      </c>
      <c r="D46" s="37" t="str">
        <f t="shared" si="21"/>
        <v/>
      </c>
      <c r="E46" s="37" t="str">
        <f t="shared" si="21"/>
        <v/>
      </c>
      <c r="F46" s="37" t="str">
        <f t="shared" si="21"/>
        <v/>
      </c>
      <c r="G46" s="37" t="str">
        <f t="shared" si="21"/>
        <v/>
      </c>
      <c r="H46" s="37" t="str">
        <f t="shared" si="21"/>
        <v/>
      </c>
      <c r="I46" s="164" t="str">
        <f t="shared" si="21"/>
        <v/>
      </c>
      <c r="J46" s="2"/>
      <c r="K46" s="46" t="str">
        <f t="shared" si="22"/>
        <v/>
      </c>
      <c r="L46" s="36" t="str">
        <f t="shared" si="22"/>
        <v/>
      </c>
      <c r="M46" s="36" t="str">
        <f t="shared" si="22"/>
        <v/>
      </c>
      <c r="N46" s="36" t="str">
        <f t="shared" si="22"/>
        <v/>
      </c>
      <c r="O46" s="169" t="str">
        <f t="shared" si="22"/>
        <v/>
      </c>
    </row>
    <row r="47" spans="1:15" x14ac:dyDescent="0.25">
      <c r="A47" s="2"/>
      <c r="B47" s="15" t="s">
        <v>4</v>
      </c>
      <c r="C47" s="35" t="str">
        <f>IF(C37=0,"",C39/C37)</f>
        <v/>
      </c>
      <c r="D47" s="35" t="str">
        <f t="shared" ref="D47:I47" si="23">IF(D37=0,"",D39/D37)</f>
        <v/>
      </c>
      <c r="E47" s="35" t="str">
        <f t="shared" si="23"/>
        <v/>
      </c>
      <c r="F47" s="35" t="str">
        <f t="shared" si="23"/>
        <v/>
      </c>
      <c r="G47" s="35" t="str">
        <f t="shared" si="23"/>
        <v/>
      </c>
      <c r="H47" s="35" t="str">
        <f t="shared" si="23"/>
        <v/>
      </c>
      <c r="I47" s="165" t="str">
        <f t="shared" si="23"/>
        <v/>
      </c>
      <c r="J47" s="2"/>
      <c r="K47" s="46" t="str">
        <f t="shared" ref="K47:O47" si="24">IF(K37=0,"",K39/K37)</f>
        <v/>
      </c>
      <c r="L47" s="36" t="str">
        <f t="shared" si="24"/>
        <v/>
      </c>
      <c r="M47" s="36" t="str">
        <f t="shared" si="24"/>
        <v/>
      </c>
      <c r="N47" s="36" t="str">
        <f t="shared" si="24"/>
        <v/>
      </c>
      <c r="O47" s="169" t="str">
        <f t="shared" si="24"/>
        <v/>
      </c>
    </row>
    <row r="48" spans="1:15" x14ac:dyDescent="0.25">
      <c r="A48" s="2"/>
      <c r="B48" s="16" t="s">
        <v>15</v>
      </c>
      <c r="C48" s="38" t="str">
        <f>IF(C37=0,"",C42/C37)</f>
        <v/>
      </c>
      <c r="D48" s="38" t="str">
        <f t="shared" ref="D48:I48" si="25">IF(D37=0,"",D42/D37)</f>
        <v/>
      </c>
      <c r="E48" s="38" t="str">
        <f t="shared" si="25"/>
        <v/>
      </c>
      <c r="F48" s="38" t="str">
        <f t="shared" si="25"/>
        <v/>
      </c>
      <c r="G48" s="38" t="str">
        <f t="shared" si="25"/>
        <v/>
      </c>
      <c r="H48" s="38" t="str">
        <f t="shared" si="25"/>
        <v/>
      </c>
      <c r="I48" s="166" t="str">
        <f t="shared" si="25"/>
        <v/>
      </c>
      <c r="J48" s="2"/>
      <c r="K48" s="47" t="str">
        <f t="shared" ref="K48:O48" si="26">IF(K37=0,"",K42/K37)</f>
        <v/>
      </c>
      <c r="L48" s="49" t="str">
        <f t="shared" si="26"/>
        <v/>
      </c>
      <c r="M48" s="49" t="str">
        <f t="shared" si="26"/>
        <v/>
      </c>
      <c r="N48" s="49" t="str">
        <f t="shared" si="26"/>
        <v/>
      </c>
      <c r="O48" s="170" t="str">
        <f t="shared" si="26"/>
        <v/>
      </c>
    </row>
    <row r="49" spans="1:15" x14ac:dyDescent="0.25">
      <c r="A49" s="2"/>
      <c r="B49" s="16" t="s">
        <v>16</v>
      </c>
      <c r="C49" s="38" t="str">
        <f>IF(C38=0,"",C42/C38)</f>
        <v/>
      </c>
      <c r="D49" s="38" t="str">
        <f t="shared" ref="D49:I49" si="27">IF(D38=0,"",D42/D38)</f>
        <v/>
      </c>
      <c r="E49" s="38" t="str">
        <f t="shared" si="27"/>
        <v/>
      </c>
      <c r="F49" s="38" t="str">
        <f t="shared" si="27"/>
        <v/>
      </c>
      <c r="G49" s="38" t="str">
        <f t="shared" si="27"/>
        <v/>
      </c>
      <c r="H49" s="38" t="str">
        <f t="shared" si="27"/>
        <v/>
      </c>
      <c r="I49" s="166" t="str">
        <f t="shared" si="27"/>
        <v/>
      </c>
      <c r="J49" s="2"/>
      <c r="K49" s="47" t="str">
        <f t="shared" ref="K49:O49" si="28">IF(K38=0,"",K42/K38)</f>
        <v/>
      </c>
      <c r="L49" s="49" t="str">
        <f t="shared" si="28"/>
        <v/>
      </c>
      <c r="M49" s="49" t="str">
        <f t="shared" si="28"/>
        <v/>
      </c>
      <c r="N49" s="49" t="str">
        <f t="shared" si="28"/>
        <v/>
      </c>
      <c r="O49" s="170" t="str">
        <f t="shared" si="28"/>
        <v/>
      </c>
    </row>
    <row r="50" spans="1:15" x14ac:dyDescent="0.25">
      <c r="A50" s="2"/>
      <c r="B50" s="16" t="s">
        <v>17</v>
      </c>
      <c r="C50" s="38" t="str">
        <f>IF(C39=0,"",C42/C39)</f>
        <v/>
      </c>
      <c r="D50" s="38" t="str">
        <f t="shared" ref="D50:I50" si="29">IF(D39=0,"",D42/D39)</f>
        <v/>
      </c>
      <c r="E50" s="38" t="str">
        <f t="shared" si="29"/>
        <v/>
      </c>
      <c r="F50" s="38" t="str">
        <f t="shared" si="29"/>
        <v/>
      </c>
      <c r="G50" s="38" t="str">
        <f t="shared" si="29"/>
        <v/>
      </c>
      <c r="H50" s="38" t="str">
        <f t="shared" si="29"/>
        <v/>
      </c>
      <c r="I50" s="166" t="str">
        <f t="shared" si="29"/>
        <v/>
      </c>
      <c r="J50" s="2"/>
      <c r="K50" s="47" t="str">
        <f t="shared" ref="K50:O50" si="30">IF(K39=0,"",K42/K39)</f>
        <v/>
      </c>
      <c r="L50" s="49" t="str">
        <f t="shared" si="30"/>
        <v/>
      </c>
      <c r="M50" s="49" t="str">
        <f t="shared" si="30"/>
        <v/>
      </c>
      <c r="N50" s="49" t="str">
        <f t="shared" si="30"/>
        <v/>
      </c>
      <c r="O50" s="170" t="str">
        <f t="shared" si="30"/>
        <v/>
      </c>
    </row>
    <row r="51" spans="1:15" x14ac:dyDescent="0.25">
      <c r="A51" s="2"/>
      <c r="B51" s="16" t="s">
        <v>2</v>
      </c>
      <c r="C51" s="38" t="str">
        <f>IF(C39=0,"",C40/C39)</f>
        <v/>
      </c>
      <c r="D51" s="38" t="str">
        <f t="shared" ref="D51:I51" si="31">IF(D39=0,"",D40/D39)</f>
        <v/>
      </c>
      <c r="E51" s="38" t="str">
        <f t="shared" si="31"/>
        <v/>
      </c>
      <c r="F51" s="38" t="str">
        <f t="shared" si="31"/>
        <v/>
      </c>
      <c r="G51" s="38" t="str">
        <f t="shared" si="31"/>
        <v/>
      </c>
      <c r="H51" s="38" t="str">
        <f t="shared" si="31"/>
        <v/>
      </c>
      <c r="I51" s="166" t="str">
        <f t="shared" si="31"/>
        <v/>
      </c>
      <c r="J51" s="2"/>
      <c r="K51" s="47" t="str">
        <f t="shared" ref="K51:O51" si="32">IF(K39=0,"",K40/K39)</f>
        <v/>
      </c>
      <c r="L51" s="49" t="str">
        <f t="shared" si="32"/>
        <v/>
      </c>
      <c r="M51" s="49" t="str">
        <f t="shared" si="32"/>
        <v/>
      </c>
      <c r="N51" s="49" t="str">
        <f t="shared" si="32"/>
        <v/>
      </c>
      <c r="O51" s="170" t="str">
        <f t="shared" si="32"/>
        <v/>
      </c>
    </row>
    <row r="52" spans="1:15" ht="15.75" thickBot="1" x14ac:dyDescent="0.3">
      <c r="A52" s="2"/>
      <c r="B52" s="17" t="s">
        <v>56</v>
      </c>
      <c r="C52" s="39" t="str">
        <f>IF(C42=0,"",C54/C42)</f>
        <v/>
      </c>
      <c r="D52" s="39" t="str">
        <f t="shared" ref="D52:I52" si="33">IF(D42=0,"",D54/D42)</f>
        <v/>
      </c>
      <c r="E52" s="39" t="str">
        <f t="shared" si="33"/>
        <v/>
      </c>
      <c r="F52" s="39" t="str">
        <f t="shared" si="33"/>
        <v/>
      </c>
      <c r="G52" s="39" t="str">
        <f t="shared" si="33"/>
        <v/>
      </c>
      <c r="H52" s="39" t="str">
        <f t="shared" si="33"/>
        <v/>
      </c>
      <c r="I52" s="167" t="str">
        <f t="shared" si="33"/>
        <v/>
      </c>
      <c r="J52" s="2"/>
      <c r="K52" s="54" t="str">
        <f t="shared" ref="K52:O52" si="34">IF(K42=0,"",K54/K42)</f>
        <v/>
      </c>
      <c r="L52" s="55" t="str">
        <f t="shared" si="34"/>
        <v/>
      </c>
      <c r="M52" s="55" t="str">
        <f t="shared" si="34"/>
        <v/>
      </c>
      <c r="N52" s="55" t="str">
        <f t="shared" si="34"/>
        <v/>
      </c>
      <c r="O52" s="171" t="str">
        <f t="shared" si="34"/>
        <v/>
      </c>
    </row>
    <row r="53" spans="1:15" x14ac:dyDescent="0.25">
      <c r="A53" s="2"/>
      <c r="B53" s="18" t="s">
        <v>1</v>
      </c>
      <c r="C53" s="40">
        <f>C40-C41</f>
        <v>0</v>
      </c>
      <c r="D53" s="40">
        <f t="shared" ref="D53:I53" si="35">D40-D41</f>
        <v>0</v>
      </c>
      <c r="E53" s="40">
        <f t="shared" si="35"/>
        <v>0</v>
      </c>
      <c r="F53" s="40">
        <f t="shared" si="35"/>
        <v>0</v>
      </c>
      <c r="G53" s="40">
        <f t="shared" si="35"/>
        <v>0</v>
      </c>
      <c r="H53" s="40">
        <f t="shared" si="35"/>
        <v>0</v>
      </c>
      <c r="I53" s="56">
        <f t="shared" si="35"/>
        <v>0</v>
      </c>
      <c r="J53" s="2"/>
      <c r="K53" s="52">
        <f t="shared" ref="K53:O53" si="36">K40-K41</f>
        <v>0</v>
      </c>
      <c r="L53" s="53">
        <f t="shared" si="36"/>
        <v>0</v>
      </c>
      <c r="M53" s="53">
        <f t="shared" si="36"/>
        <v>0</v>
      </c>
      <c r="N53" s="53">
        <f t="shared" si="36"/>
        <v>0</v>
      </c>
      <c r="O53" s="60">
        <f t="shared" si="36"/>
        <v>0</v>
      </c>
    </row>
    <row r="54" spans="1:15" ht="15.75" thickBot="1" x14ac:dyDescent="0.3">
      <c r="A54" s="2"/>
      <c r="B54" s="19" t="s">
        <v>18</v>
      </c>
      <c r="C54" s="41">
        <f>C53-C42</f>
        <v>0</v>
      </c>
      <c r="D54" s="41">
        <f t="shared" ref="D54:I54" si="37">D53-D42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57">
        <f t="shared" si="37"/>
        <v>0</v>
      </c>
      <c r="J54" s="2"/>
      <c r="K54" s="48">
        <f t="shared" ref="K54:O54" si="38">K53-K42</f>
        <v>0</v>
      </c>
      <c r="L54" s="51">
        <f t="shared" si="38"/>
        <v>0</v>
      </c>
      <c r="M54" s="51">
        <f t="shared" si="38"/>
        <v>0</v>
      </c>
      <c r="N54" s="51">
        <f t="shared" si="38"/>
        <v>0</v>
      </c>
      <c r="O54" s="61">
        <f t="shared" si="38"/>
        <v>0</v>
      </c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.75" x14ac:dyDescent="0.25">
      <c r="A56" s="2"/>
      <c r="B56" s="267"/>
      <c r="C56" s="267"/>
      <c r="D56" s="267"/>
      <c r="E56" s="267"/>
      <c r="F56" s="69"/>
      <c r="G56" s="70"/>
      <c r="H56" s="70"/>
      <c r="I56" s="70"/>
      <c r="J56" s="2"/>
      <c r="K56" s="2"/>
    </row>
    <row r="57" spans="1:15" x14ac:dyDescent="0.25">
      <c r="B57" s="71"/>
      <c r="C57" s="71"/>
      <c r="D57" s="71"/>
      <c r="E57" s="71"/>
      <c r="F57" s="71"/>
      <c r="G57" s="71"/>
      <c r="H57" s="71"/>
      <c r="I57" s="71"/>
    </row>
    <row r="58" spans="1:15" ht="16.5" customHeight="1" x14ac:dyDescent="0.25">
      <c r="B58" s="72"/>
      <c r="C58" s="72"/>
      <c r="D58" s="72"/>
      <c r="E58" s="72"/>
      <c r="F58" s="72"/>
      <c r="G58" s="72"/>
      <c r="H58" s="72"/>
      <c r="I58" s="72"/>
      <c r="K58" s="268" t="s">
        <v>42</v>
      </c>
      <c r="L58" s="268"/>
      <c r="M58" s="269">
        <f>I54+O54-I59</f>
        <v>0</v>
      </c>
      <c r="N58" s="270"/>
      <c r="O58" s="271" t="s">
        <v>30</v>
      </c>
    </row>
    <row r="59" spans="1:15" ht="16.5" customHeight="1" x14ac:dyDescent="0.25">
      <c r="B59" s="72"/>
      <c r="C59" s="72"/>
      <c r="D59" s="72"/>
      <c r="E59" s="72"/>
      <c r="F59" s="72"/>
      <c r="G59" s="72"/>
      <c r="H59" s="72"/>
      <c r="I59" s="73"/>
      <c r="K59" s="27" t="str">
        <f>B34</f>
        <v>8 - 14</v>
      </c>
      <c r="L59" s="26" t="str">
        <f>B35</f>
        <v>декабря</v>
      </c>
      <c r="M59" s="270"/>
      <c r="N59" s="270"/>
      <c r="O59" s="271"/>
    </row>
    <row r="60" spans="1:15" ht="15.75" thickBot="1" x14ac:dyDescent="0.3">
      <c r="B60" s="1"/>
      <c r="C60" s="33"/>
      <c r="D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5">
      <c r="B61" s="31"/>
      <c r="C61" s="1"/>
      <c r="D61" s="1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thickBot="1" x14ac:dyDescent="0.3">
      <c r="A62" s="2"/>
      <c r="B62" s="2"/>
      <c r="C62" s="263" t="s">
        <v>83</v>
      </c>
      <c r="D62" s="263"/>
      <c r="E62" s="263"/>
      <c r="F62" s="263"/>
      <c r="G62" s="263"/>
      <c r="H62" s="263"/>
      <c r="I62" s="263"/>
      <c r="J62" s="2"/>
      <c r="K62" s="264" t="s">
        <v>84</v>
      </c>
      <c r="L62" s="264"/>
      <c r="M62" s="264"/>
      <c r="N62" s="264"/>
      <c r="O62" s="264"/>
    </row>
    <row r="63" spans="1:15" ht="15.75" customHeight="1" x14ac:dyDescent="0.25">
      <c r="A63" s="2"/>
      <c r="B63" s="235" t="s">
        <v>35</v>
      </c>
      <c r="C63" s="278" t="str">
        <f>C5</f>
        <v>Поисковые системы</v>
      </c>
      <c r="D63" s="280" t="s">
        <v>6</v>
      </c>
      <c r="E63" s="280"/>
      <c r="F63" s="276" t="str">
        <f>F5</f>
        <v>Прямые заходы</v>
      </c>
      <c r="G63" s="276" t="str">
        <f t="shared" ref="G63:H63" si="39">G5</f>
        <v>C других сайтов</v>
      </c>
      <c r="H63" s="276" t="str">
        <f t="shared" si="39"/>
        <v>Прочие на сайт</v>
      </c>
      <c r="I63" s="272" t="s">
        <v>22</v>
      </c>
      <c r="J63" s="2"/>
      <c r="K63" s="274" t="str">
        <f>K5</f>
        <v>Социальные сети</v>
      </c>
      <c r="L63" s="276" t="str">
        <f t="shared" ref="L63:N63" si="40">L5</f>
        <v>Доски объявлений</v>
      </c>
      <c r="M63" s="276" t="str">
        <f t="shared" si="40"/>
        <v>Повторные продажи</v>
      </c>
      <c r="N63" s="276" t="str">
        <f t="shared" si="40"/>
        <v>Прочие</v>
      </c>
      <c r="O63" s="265" t="s">
        <v>22</v>
      </c>
    </row>
    <row r="64" spans="1:15" ht="16.5" thickBot="1" x14ac:dyDescent="0.3">
      <c r="A64" s="2"/>
      <c r="B64" s="29" t="s">
        <v>138</v>
      </c>
      <c r="C64" s="279"/>
      <c r="D64" s="4" t="str">
        <f>D6</f>
        <v>Директ</v>
      </c>
      <c r="E64" s="4" t="str">
        <f>E6</f>
        <v>AdWords</v>
      </c>
      <c r="F64" s="277"/>
      <c r="G64" s="277"/>
      <c r="H64" s="277"/>
      <c r="I64" s="273"/>
      <c r="J64" s="2"/>
      <c r="K64" s="275"/>
      <c r="L64" s="277"/>
      <c r="M64" s="277"/>
      <c r="N64" s="277"/>
      <c r="O64" s="266"/>
    </row>
    <row r="65" spans="1:15" x14ac:dyDescent="0.25">
      <c r="A65" s="2"/>
      <c r="B65" s="5" t="s">
        <v>10</v>
      </c>
      <c r="C65" s="216"/>
      <c r="D65" s="216"/>
      <c r="E65" s="216"/>
      <c r="F65" s="216"/>
      <c r="G65" s="216"/>
      <c r="H65" s="216"/>
      <c r="I65" s="42">
        <f>SUM(C65:H65)</f>
        <v>0</v>
      </c>
      <c r="J65" s="2"/>
      <c r="K65" s="219"/>
      <c r="L65" s="220"/>
      <c r="M65" s="220"/>
      <c r="N65" s="220"/>
      <c r="O65" s="42">
        <f>SUM(K65:N65)</f>
        <v>0</v>
      </c>
    </row>
    <row r="66" spans="1:15" x14ac:dyDescent="0.25">
      <c r="A66" s="2"/>
      <c r="B66" s="123" t="s">
        <v>68</v>
      </c>
      <c r="C66" s="217"/>
      <c r="D66" s="217"/>
      <c r="E66" s="217"/>
      <c r="F66" s="217"/>
      <c r="G66" s="217"/>
      <c r="H66" s="217"/>
      <c r="I66" s="42">
        <f t="shared" ref="I66:I71" si="41">SUM(C66:H66)</f>
        <v>0</v>
      </c>
      <c r="J66" s="2"/>
      <c r="K66" s="221"/>
      <c r="L66" s="222"/>
      <c r="M66" s="222"/>
      <c r="N66" s="222"/>
      <c r="O66" s="58">
        <f t="shared" ref="O66:O71" si="42">SUM(K66:N66)</f>
        <v>0</v>
      </c>
    </row>
    <row r="67" spans="1:15" x14ac:dyDescent="0.25">
      <c r="A67" s="2"/>
      <c r="B67" s="8" t="s">
        <v>11</v>
      </c>
      <c r="C67" s="217"/>
      <c r="D67" s="217"/>
      <c r="E67" s="217"/>
      <c r="F67" s="217"/>
      <c r="G67" s="217"/>
      <c r="H67" s="217"/>
      <c r="I67" s="42">
        <f t="shared" si="41"/>
        <v>0</v>
      </c>
      <c r="J67" s="2"/>
      <c r="K67" s="221"/>
      <c r="L67" s="222"/>
      <c r="M67" s="222"/>
      <c r="N67" s="222"/>
      <c r="O67" s="58">
        <f t="shared" si="42"/>
        <v>0</v>
      </c>
    </row>
    <row r="68" spans="1:15" x14ac:dyDescent="0.25">
      <c r="A68" s="2"/>
      <c r="B68" s="8" t="s">
        <v>0</v>
      </c>
      <c r="C68" s="217"/>
      <c r="D68" s="217"/>
      <c r="E68" s="217"/>
      <c r="F68" s="217"/>
      <c r="G68" s="217"/>
      <c r="H68" s="217"/>
      <c r="I68" s="42">
        <f t="shared" si="41"/>
        <v>0</v>
      </c>
      <c r="J68" s="2"/>
      <c r="K68" s="221"/>
      <c r="L68" s="222"/>
      <c r="M68" s="222"/>
      <c r="N68" s="222"/>
      <c r="O68" s="58">
        <f t="shared" si="42"/>
        <v>0</v>
      </c>
    </row>
    <row r="69" spans="1:15" x14ac:dyDescent="0.25">
      <c r="A69" s="2"/>
      <c r="B69" s="8" t="s">
        <v>12</v>
      </c>
      <c r="C69" s="217"/>
      <c r="D69" s="217"/>
      <c r="E69" s="217"/>
      <c r="F69" s="217"/>
      <c r="G69" s="217"/>
      <c r="H69" s="217"/>
      <c r="I69" s="42">
        <f t="shared" si="41"/>
        <v>0</v>
      </c>
      <c r="J69" s="2"/>
      <c r="K69" s="221"/>
      <c r="L69" s="222"/>
      <c r="M69" s="222"/>
      <c r="N69" s="222"/>
      <c r="O69" s="58">
        <f t="shared" si="42"/>
        <v>0</v>
      </c>
    </row>
    <row r="70" spans="1:15" x14ac:dyDescent="0.25">
      <c r="A70" s="2"/>
      <c r="B70" s="8" t="s">
        <v>13</v>
      </c>
      <c r="C70" s="217"/>
      <c r="D70" s="217"/>
      <c r="E70" s="217"/>
      <c r="F70" s="217"/>
      <c r="G70" s="217"/>
      <c r="H70" s="217"/>
      <c r="I70" s="42">
        <f t="shared" si="41"/>
        <v>0</v>
      </c>
      <c r="J70" s="2"/>
      <c r="K70" s="221"/>
      <c r="L70" s="222"/>
      <c r="M70" s="222"/>
      <c r="N70" s="222"/>
      <c r="O70" s="58">
        <f t="shared" si="42"/>
        <v>0</v>
      </c>
    </row>
    <row r="71" spans="1:15" ht="15.75" thickBot="1" x14ac:dyDescent="0.3">
      <c r="A71" s="2"/>
      <c r="B71" s="10" t="s">
        <v>14</v>
      </c>
      <c r="C71" s="218"/>
      <c r="D71" s="218"/>
      <c r="E71" s="218"/>
      <c r="F71" s="218"/>
      <c r="G71" s="218"/>
      <c r="H71" s="218"/>
      <c r="I71" s="161">
        <f t="shared" si="41"/>
        <v>0</v>
      </c>
      <c r="J71" s="2"/>
      <c r="K71" s="223"/>
      <c r="L71" s="224"/>
      <c r="M71" s="224"/>
      <c r="N71" s="224"/>
      <c r="O71" s="59">
        <f t="shared" si="42"/>
        <v>0</v>
      </c>
    </row>
    <row r="72" spans="1:15" ht="5.25" customHeight="1" thickBot="1" x14ac:dyDescent="0.3">
      <c r="A72" s="3"/>
      <c r="B72" s="12"/>
      <c r="C72" s="12"/>
      <c r="D72" s="12"/>
      <c r="E72" s="12"/>
      <c r="F72" s="12"/>
      <c r="G72" s="12"/>
      <c r="H72" s="12"/>
      <c r="I72" s="43"/>
      <c r="J72" s="3"/>
      <c r="K72" s="12"/>
      <c r="L72" s="44"/>
      <c r="M72" s="44"/>
      <c r="N72" s="44"/>
      <c r="O72" s="44"/>
    </row>
    <row r="73" spans="1:15" x14ac:dyDescent="0.25">
      <c r="A73" s="2"/>
      <c r="B73" s="13" t="s">
        <v>3</v>
      </c>
      <c r="C73" s="34" t="str">
        <f>IF(C65=0,"",C66/C65)</f>
        <v/>
      </c>
      <c r="D73" s="34" t="str">
        <f t="shared" ref="D73:I75" si="43">IF(D65=0,"",D66/D65)</f>
        <v/>
      </c>
      <c r="E73" s="34" t="str">
        <f t="shared" si="43"/>
        <v/>
      </c>
      <c r="F73" s="34" t="str">
        <f t="shared" si="43"/>
        <v/>
      </c>
      <c r="G73" s="34" t="str">
        <f t="shared" si="43"/>
        <v/>
      </c>
      <c r="H73" s="34" t="str">
        <f t="shared" si="43"/>
        <v/>
      </c>
      <c r="I73" s="163" t="str">
        <f t="shared" si="43"/>
        <v/>
      </c>
      <c r="J73" s="2"/>
      <c r="K73" s="45" t="str">
        <f t="shared" ref="K73:O75" si="44">IF(K65=0,"",K66/K65)</f>
        <v/>
      </c>
      <c r="L73" s="50" t="str">
        <f t="shared" si="44"/>
        <v/>
      </c>
      <c r="M73" s="50" t="str">
        <f t="shared" si="44"/>
        <v/>
      </c>
      <c r="N73" s="50" t="str">
        <f t="shared" si="44"/>
        <v/>
      </c>
      <c r="O73" s="168" t="str">
        <f t="shared" si="44"/>
        <v/>
      </c>
    </row>
    <row r="74" spans="1:15" x14ac:dyDescent="0.25">
      <c r="A74" s="2"/>
      <c r="B74" s="14" t="s">
        <v>69</v>
      </c>
      <c r="C74" s="37" t="str">
        <f>IF(C66=0,"",C67/C66)</f>
        <v/>
      </c>
      <c r="D74" s="37" t="str">
        <f t="shared" si="43"/>
        <v/>
      </c>
      <c r="E74" s="37" t="str">
        <f t="shared" si="43"/>
        <v/>
      </c>
      <c r="F74" s="37" t="str">
        <f t="shared" si="43"/>
        <v/>
      </c>
      <c r="G74" s="37" t="str">
        <f t="shared" si="43"/>
        <v/>
      </c>
      <c r="H74" s="37" t="str">
        <f t="shared" si="43"/>
        <v/>
      </c>
      <c r="I74" s="164" t="str">
        <f t="shared" si="43"/>
        <v/>
      </c>
      <c r="J74" s="2"/>
      <c r="K74" s="46" t="str">
        <f t="shared" si="44"/>
        <v/>
      </c>
      <c r="L74" s="36" t="str">
        <f t="shared" si="44"/>
        <v/>
      </c>
      <c r="M74" s="36" t="str">
        <f t="shared" si="44"/>
        <v/>
      </c>
      <c r="N74" s="36" t="str">
        <f t="shared" si="44"/>
        <v/>
      </c>
      <c r="O74" s="169" t="str">
        <f t="shared" si="44"/>
        <v/>
      </c>
    </row>
    <row r="75" spans="1:15" x14ac:dyDescent="0.25">
      <c r="A75" s="2"/>
      <c r="B75" s="15" t="s">
        <v>70</v>
      </c>
      <c r="C75" s="37" t="str">
        <f>IF(C67=0,"",C68/C67)</f>
        <v/>
      </c>
      <c r="D75" s="37" t="str">
        <f t="shared" si="43"/>
        <v/>
      </c>
      <c r="E75" s="37" t="str">
        <f t="shared" si="43"/>
        <v/>
      </c>
      <c r="F75" s="37" t="str">
        <f t="shared" si="43"/>
        <v/>
      </c>
      <c r="G75" s="37" t="str">
        <f t="shared" si="43"/>
        <v/>
      </c>
      <c r="H75" s="37" t="str">
        <f t="shared" si="43"/>
        <v/>
      </c>
      <c r="I75" s="164" t="str">
        <f t="shared" si="43"/>
        <v/>
      </c>
      <c r="J75" s="2"/>
      <c r="K75" s="46" t="str">
        <f t="shared" si="44"/>
        <v/>
      </c>
      <c r="L75" s="36" t="str">
        <f t="shared" si="44"/>
        <v/>
      </c>
      <c r="M75" s="36" t="str">
        <f t="shared" si="44"/>
        <v/>
      </c>
      <c r="N75" s="36" t="str">
        <f t="shared" si="44"/>
        <v/>
      </c>
      <c r="O75" s="169" t="str">
        <f t="shared" si="44"/>
        <v/>
      </c>
    </row>
    <row r="76" spans="1:15" x14ac:dyDescent="0.25">
      <c r="A76" s="2"/>
      <c r="B76" s="15" t="s">
        <v>4</v>
      </c>
      <c r="C76" s="35" t="str">
        <f>IF(C66=0,"",C68/C66)</f>
        <v/>
      </c>
      <c r="D76" s="35" t="str">
        <f t="shared" ref="D76:I76" si="45">IF(D66=0,"",D68/D66)</f>
        <v/>
      </c>
      <c r="E76" s="35" t="str">
        <f t="shared" si="45"/>
        <v/>
      </c>
      <c r="F76" s="35" t="str">
        <f t="shared" si="45"/>
        <v/>
      </c>
      <c r="G76" s="35" t="str">
        <f t="shared" si="45"/>
        <v/>
      </c>
      <c r="H76" s="35" t="str">
        <f t="shared" si="45"/>
        <v/>
      </c>
      <c r="I76" s="165" t="str">
        <f t="shared" si="45"/>
        <v/>
      </c>
      <c r="J76" s="2"/>
      <c r="K76" s="46" t="str">
        <f t="shared" ref="K76:O76" si="46">IF(K66=0,"",K68/K66)</f>
        <v/>
      </c>
      <c r="L76" s="36" t="str">
        <f t="shared" si="46"/>
        <v/>
      </c>
      <c r="M76" s="36" t="str">
        <f t="shared" si="46"/>
        <v/>
      </c>
      <c r="N76" s="36" t="str">
        <f t="shared" si="46"/>
        <v/>
      </c>
      <c r="O76" s="169" t="str">
        <f t="shared" si="46"/>
        <v/>
      </c>
    </row>
    <row r="77" spans="1:15" x14ac:dyDescent="0.25">
      <c r="A77" s="2"/>
      <c r="B77" s="16" t="s">
        <v>15</v>
      </c>
      <c r="C77" s="38" t="str">
        <f>IF(C66=0,"",C71/C66)</f>
        <v/>
      </c>
      <c r="D77" s="38" t="str">
        <f t="shared" ref="D77:I77" si="47">IF(D66=0,"",D71/D66)</f>
        <v/>
      </c>
      <c r="E77" s="38" t="str">
        <f t="shared" si="47"/>
        <v/>
      </c>
      <c r="F77" s="38" t="str">
        <f t="shared" si="47"/>
        <v/>
      </c>
      <c r="G77" s="38" t="str">
        <f t="shared" si="47"/>
        <v/>
      </c>
      <c r="H77" s="38" t="str">
        <f t="shared" si="47"/>
        <v/>
      </c>
      <c r="I77" s="166" t="str">
        <f t="shared" si="47"/>
        <v/>
      </c>
      <c r="J77" s="2"/>
      <c r="K77" s="47" t="str">
        <f t="shared" ref="K77:O77" si="48">IF(K66=0,"",K71/K66)</f>
        <v/>
      </c>
      <c r="L77" s="49" t="str">
        <f t="shared" si="48"/>
        <v/>
      </c>
      <c r="M77" s="49" t="str">
        <f t="shared" si="48"/>
        <v/>
      </c>
      <c r="N77" s="49" t="str">
        <f t="shared" si="48"/>
        <v/>
      </c>
      <c r="O77" s="170" t="str">
        <f t="shared" si="48"/>
        <v/>
      </c>
    </row>
    <row r="78" spans="1:15" x14ac:dyDescent="0.25">
      <c r="A78" s="2"/>
      <c r="B78" s="16" t="s">
        <v>16</v>
      </c>
      <c r="C78" s="38" t="str">
        <f>IF(C67=0,"",C71/C67)</f>
        <v/>
      </c>
      <c r="D78" s="38" t="str">
        <f t="shared" ref="D78:I78" si="49">IF(D67=0,"",D71/D67)</f>
        <v/>
      </c>
      <c r="E78" s="38" t="str">
        <f t="shared" si="49"/>
        <v/>
      </c>
      <c r="F78" s="38" t="str">
        <f t="shared" si="49"/>
        <v/>
      </c>
      <c r="G78" s="38" t="str">
        <f t="shared" si="49"/>
        <v/>
      </c>
      <c r="H78" s="38" t="str">
        <f t="shared" si="49"/>
        <v/>
      </c>
      <c r="I78" s="166" t="str">
        <f t="shared" si="49"/>
        <v/>
      </c>
      <c r="J78" s="2"/>
      <c r="K78" s="47" t="str">
        <f t="shared" ref="K78:O78" si="50">IF(K67=0,"",K71/K67)</f>
        <v/>
      </c>
      <c r="L78" s="49" t="str">
        <f t="shared" si="50"/>
        <v/>
      </c>
      <c r="M78" s="49" t="str">
        <f t="shared" si="50"/>
        <v/>
      </c>
      <c r="N78" s="49" t="str">
        <f t="shared" si="50"/>
        <v/>
      </c>
      <c r="O78" s="170" t="str">
        <f t="shared" si="50"/>
        <v/>
      </c>
    </row>
    <row r="79" spans="1:15" x14ac:dyDescent="0.25">
      <c r="A79" s="2"/>
      <c r="B79" s="16" t="s">
        <v>17</v>
      </c>
      <c r="C79" s="38" t="str">
        <f>IF(C68=0,"",C71/C68)</f>
        <v/>
      </c>
      <c r="D79" s="38" t="str">
        <f t="shared" ref="D79:I79" si="51">IF(D68=0,"",D71/D68)</f>
        <v/>
      </c>
      <c r="E79" s="38" t="str">
        <f t="shared" si="51"/>
        <v/>
      </c>
      <c r="F79" s="38" t="str">
        <f t="shared" si="51"/>
        <v/>
      </c>
      <c r="G79" s="38" t="str">
        <f t="shared" si="51"/>
        <v/>
      </c>
      <c r="H79" s="38" t="str">
        <f t="shared" si="51"/>
        <v/>
      </c>
      <c r="I79" s="166" t="str">
        <f t="shared" si="51"/>
        <v/>
      </c>
      <c r="J79" s="2"/>
      <c r="K79" s="47" t="str">
        <f t="shared" ref="K79:O79" si="52">IF(K68=0,"",K71/K68)</f>
        <v/>
      </c>
      <c r="L79" s="49" t="str">
        <f t="shared" si="52"/>
        <v/>
      </c>
      <c r="M79" s="49" t="str">
        <f t="shared" si="52"/>
        <v/>
      </c>
      <c r="N79" s="49" t="str">
        <f t="shared" si="52"/>
        <v/>
      </c>
      <c r="O79" s="170" t="str">
        <f t="shared" si="52"/>
        <v/>
      </c>
    </row>
    <row r="80" spans="1:15" x14ac:dyDescent="0.25">
      <c r="A80" s="2"/>
      <c r="B80" s="16" t="s">
        <v>2</v>
      </c>
      <c r="C80" s="38" t="str">
        <f>IF(C68=0,"",C69/C68)</f>
        <v/>
      </c>
      <c r="D80" s="38" t="str">
        <f t="shared" ref="D80:I80" si="53">IF(D68=0,"",D69/D68)</f>
        <v/>
      </c>
      <c r="E80" s="38" t="str">
        <f t="shared" si="53"/>
        <v/>
      </c>
      <c r="F80" s="38" t="str">
        <f t="shared" si="53"/>
        <v/>
      </c>
      <c r="G80" s="38" t="str">
        <f t="shared" si="53"/>
        <v/>
      </c>
      <c r="H80" s="38" t="str">
        <f t="shared" si="53"/>
        <v/>
      </c>
      <c r="I80" s="166" t="str">
        <f t="shared" si="53"/>
        <v/>
      </c>
      <c r="J80" s="2"/>
      <c r="K80" s="47" t="str">
        <f t="shared" ref="K80:O80" si="54">IF(K68=0,"",K69/K68)</f>
        <v/>
      </c>
      <c r="L80" s="49" t="str">
        <f t="shared" si="54"/>
        <v/>
      </c>
      <c r="M80" s="49" t="str">
        <f t="shared" si="54"/>
        <v/>
      </c>
      <c r="N80" s="49" t="str">
        <f t="shared" si="54"/>
        <v/>
      </c>
      <c r="O80" s="170" t="str">
        <f t="shared" si="54"/>
        <v/>
      </c>
    </row>
    <row r="81" spans="1:15" ht="15.75" thickBot="1" x14ac:dyDescent="0.3">
      <c r="A81" s="2"/>
      <c r="B81" s="17" t="s">
        <v>56</v>
      </c>
      <c r="C81" s="39" t="str">
        <f>IF(C71=0,"",C83/C71)</f>
        <v/>
      </c>
      <c r="D81" s="39" t="str">
        <f t="shared" ref="D81:I81" si="55">IF(D71=0,"",D83/D71)</f>
        <v/>
      </c>
      <c r="E81" s="39" t="str">
        <f t="shared" si="55"/>
        <v/>
      </c>
      <c r="F81" s="39" t="str">
        <f t="shared" si="55"/>
        <v/>
      </c>
      <c r="G81" s="39" t="str">
        <f t="shared" si="55"/>
        <v/>
      </c>
      <c r="H81" s="39" t="str">
        <f t="shared" si="55"/>
        <v/>
      </c>
      <c r="I81" s="167" t="str">
        <f t="shared" si="55"/>
        <v/>
      </c>
      <c r="J81" s="2"/>
      <c r="K81" s="54" t="str">
        <f t="shared" ref="K81:O81" si="56">IF(K71=0,"",K83/K71)</f>
        <v/>
      </c>
      <c r="L81" s="55" t="str">
        <f t="shared" si="56"/>
        <v/>
      </c>
      <c r="M81" s="55" t="str">
        <f t="shared" si="56"/>
        <v/>
      </c>
      <c r="N81" s="55" t="str">
        <f t="shared" si="56"/>
        <v/>
      </c>
      <c r="O81" s="171" t="str">
        <f t="shared" si="56"/>
        <v/>
      </c>
    </row>
    <row r="82" spans="1:15" x14ac:dyDescent="0.25">
      <c r="A82" s="2"/>
      <c r="B82" s="18" t="s">
        <v>1</v>
      </c>
      <c r="C82" s="40">
        <f>C69-C70</f>
        <v>0</v>
      </c>
      <c r="D82" s="40">
        <f t="shared" ref="D82:I82" si="57">D69-D70</f>
        <v>0</v>
      </c>
      <c r="E82" s="40">
        <f t="shared" si="57"/>
        <v>0</v>
      </c>
      <c r="F82" s="40">
        <f t="shared" si="57"/>
        <v>0</v>
      </c>
      <c r="G82" s="40">
        <f t="shared" si="57"/>
        <v>0</v>
      </c>
      <c r="H82" s="40">
        <f t="shared" si="57"/>
        <v>0</v>
      </c>
      <c r="I82" s="56">
        <f t="shared" si="57"/>
        <v>0</v>
      </c>
      <c r="J82" s="2"/>
      <c r="K82" s="52">
        <f t="shared" ref="K82:O82" si="58">K69-K70</f>
        <v>0</v>
      </c>
      <c r="L82" s="53">
        <f t="shared" si="58"/>
        <v>0</v>
      </c>
      <c r="M82" s="53">
        <f t="shared" si="58"/>
        <v>0</v>
      </c>
      <c r="N82" s="53">
        <f t="shared" si="58"/>
        <v>0</v>
      </c>
      <c r="O82" s="60">
        <f t="shared" si="58"/>
        <v>0</v>
      </c>
    </row>
    <row r="83" spans="1:15" ht="15.75" thickBot="1" x14ac:dyDescent="0.3">
      <c r="A83" s="2"/>
      <c r="B83" s="19" t="s">
        <v>18</v>
      </c>
      <c r="C83" s="41">
        <f>C82-C71</f>
        <v>0</v>
      </c>
      <c r="D83" s="41">
        <f t="shared" ref="D83:I83" si="59">D82-D71</f>
        <v>0</v>
      </c>
      <c r="E83" s="41">
        <f t="shared" si="59"/>
        <v>0</v>
      </c>
      <c r="F83" s="41">
        <f t="shared" si="59"/>
        <v>0</v>
      </c>
      <c r="G83" s="41">
        <f t="shared" si="59"/>
        <v>0</v>
      </c>
      <c r="H83" s="41">
        <f t="shared" si="59"/>
        <v>0</v>
      </c>
      <c r="I83" s="57">
        <f t="shared" si="59"/>
        <v>0</v>
      </c>
      <c r="J83" s="2"/>
      <c r="K83" s="48">
        <f t="shared" ref="K83:O83" si="60">K82-K71</f>
        <v>0</v>
      </c>
      <c r="L83" s="51">
        <f t="shared" si="60"/>
        <v>0</v>
      </c>
      <c r="M83" s="51">
        <f t="shared" si="60"/>
        <v>0</v>
      </c>
      <c r="N83" s="51">
        <f t="shared" si="60"/>
        <v>0</v>
      </c>
      <c r="O83" s="61">
        <f t="shared" si="60"/>
        <v>0</v>
      </c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5" ht="15.75" x14ac:dyDescent="0.25">
      <c r="A85" s="2"/>
      <c r="B85" s="296"/>
      <c r="C85" s="296"/>
      <c r="D85" s="296"/>
      <c r="E85" s="296"/>
      <c r="F85" s="74"/>
      <c r="G85" s="75"/>
      <c r="H85" s="75"/>
      <c r="I85" s="75"/>
      <c r="J85" s="2"/>
      <c r="K85" s="2"/>
    </row>
    <row r="86" spans="1:15" x14ac:dyDescent="0.25">
      <c r="B86" s="76"/>
      <c r="C86" s="76"/>
      <c r="D86" s="76"/>
      <c r="E86" s="76"/>
      <c r="F86" s="76"/>
      <c r="G86" s="76"/>
      <c r="H86" s="76"/>
      <c r="I86" s="76"/>
    </row>
    <row r="87" spans="1:15" ht="15.75" x14ac:dyDescent="0.25">
      <c r="B87" s="77"/>
      <c r="C87" s="77"/>
      <c r="D87" s="77"/>
      <c r="E87" s="77"/>
      <c r="F87" s="77"/>
      <c r="G87" s="77"/>
      <c r="H87" s="77"/>
      <c r="I87" s="77"/>
      <c r="K87" s="268" t="s">
        <v>42</v>
      </c>
      <c r="L87" s="268"/>
      <c r="M87" s="269">
        <f>I83+O83-I88</f>
        <v>0</v>
      </c>
      <c r="N87" s="270"/>
      <c r="O87" s="271" t="s">
        <v>30</v>
      </c>
    </row>
    <row r="88" spans="1:15" ht="15.75" x14ac:dyDescent="0.25">
      <c r="B88" s="77"/>
      <c r="C88" s="77"/>
      <c r="D88" s="77"/>
      <c r="E88" s="77"/>
      <c r="F88" s="77"/>
      <c r="G88" s="77"/>
      <c r="H88" s="77"/>
      <c r="I88" s="77"/>
      <c r="K88" s="27" t="str">
        <f>B63</f>
        <v>15 - 21</v>
      </c>
      <c r="L88" s="26" t="str">
        <f>B64</f>
        <v>декабря</v>
      </c>
      <c r="M88" s="270"/>
      <c r="N88" s="270"/>
      <c r="O88" s="271"/>
    </row>
    <row r="89" spans="1:15" ht="15.75" thickBot="1" x14ac:dyDescent="0.3">
      <c r="B89" s="1"/>
      <c r="C89" s="33"/>
      <c r="D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x14ac:dyDescent="0.25">
      <c r="B90" s="31"/>
      <c r="C90" s="1"/>
      <c r="D90" s="1"/>
      <c r="E90" s="3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thickBot="1" x14ac:dyDescent="0.3">
      <c r="A91" s="2"/>
      <c r="B91" s="2"/>
      <c r="C91" s="263" t="s">
        <v>83</v>
      </c>
      <c r="D91" s="263"/>
      <c r="E91" s="263"/>
      <c r="F91" s="263"/>
      <c r="G91" s="263"/>
      <c r="H91" s="263"/>
      <c r="I91" s="263"/>
      <c r="J91" s="2"/>
      <c r="K91" s="264" t="s">
        <v>84</v>
      </c>
      <c r="L91" s="264"/>
      <c r="M91" s="264"/>
      <c r="N91" s="264"/>
      <c r="O91" s="264"/>
    </row>
    <row r="92" spans="1:15" ht="15.75" customHeight="1" x14ac:dyDescent="0.25">
      <c r="A92" s="2"/>
      <c r="B92" s="235" t="s">
        <v>36</v>
      </c>
      <c r="C92" s="278" t="str">
        <f>C5</f>
        <v>Поисковые системы</v>
      </c>
      <c r="D92" s="280" t="s">
        <v>6</v>
      </c>
      <c r="E92" s="280"/>
      <c r="F92" s="276" t="str">
        <f>F5</f>
        <v>Прямые заходы</v>
      </c>
      <c r="G92" s="276" t="str">
        <f t="shared" ref="G92:H92" si="61">G5</f>
        <v>C других сайтов</v>
      </c>
      <c r="H92" s="276" t="str">
        <f t="shared" si="61"/>
        <v>Прочие на сайт</v>
      </c>
      <c r="I92" s="272" t="s">
        <v>22</v>
      </c>
      <c r="J92" s="2"/>
      <c r="K92" s="274" t="str">
        <f>K5</f>
        <v>Социальные сети</v>
      </c>
      <c r="L92" s="276" t="str">
        <f t="shared" ref="L92:N92" si="62">L5</f>
        <v>Доски объявлений</v>
      </c>
      <c r="M92" s="276" t="str">
        <f t="shared" si="62"/>
        <v>Повторные продажи</v>
      </c>
      <c r="N92" s="276" t="str">
        <f t="shared" si="62"/>
        <v>Прочие</v>
      </c>
      <c r="O92" s="265" t="s">
        <v>22</v>
      </c>
    </row>
    <row r="93" spans="1:15" ht="16.5" thickBot="1" x14ac:dyDescent="0.3">
      <c r="A93" s="2"/>
      <c r="B93" s="29" t="s">
        <v>138</v>
      </c>
      <c r="C93" s="279"/>
      <c r="D93" s="4" t="str">
        <f>D6</f>
        <v>Директ</v>
      </c>
      <c r="E93" s="4" t="str">
        <f>E6</f>
        <v>AdWords</v>
      </c>
      <c r="F93" s="277"/>
      <c r="G93" s="277"/>
      <c r="H93" s="277"/>
      <c r="I93" s="273"/>
      <c r="J93" s="2"/>
      <c r="K93" s="275"/>
      <c r="L93" s="277"/>
      <c r="M93" s="277"/>
      <c r="N93" s="277"/>
      <c r="O93" s="266"/>
    </row>
    <row r="94" spans="1:15" x14ac:dyDescent="0.25">
      <c r="A94" s="2"/>
      <c r="B94" s="5" t="s">
        <v>10</v>
      </c>
      <c r="C94" s="216"/>
      <c r="D94" s="216"/>
      <c r="E94" s="216"/>
      <c r="F94" s="216"/>
      <c r="G94" s="216"/>
      <c r="H94" s="216"/>
      <c r="I94" s="42">
        <f>SUM(C94:H94)</f>
        <v>0</v>
      </c>
      <c r="J94" s="2"/>
      <c r="K94" s="219"/>
      <c r="L94" s="220"/>
      <c r="M94" s="220"/>
      <c r="N94" s="220"/>
      <c r="O94" s="42">
        <f>SUM(K94:N94)</f>
        <v>0</v>
      </c>
    </row>
    <row r="95" spans="1:15" x14ac:dyDescent="0.25">
      <c r="A95" s="2"/>
      <c r="B95" s="123" t="s">
        <v>68</v>
      </c>
      <c r="C95" s="217"/>
      <c r="D95" s="217"/>
      <c r="E95" s="217"/>
      <c r="F95" s="217"/>
      <c r="G95" s="217"/>
      <c r="H95" s="217"/>
      <c r="I95" s="42">
        <f t="shared" ref="I95:I100" si="63">SUM(C95:H95)</f>
        <v>0</v>
      </c>
      <c r="J95" s="2"/>
      <c r="K95" s="221"/>
      <c r="L95" s="222"/>
      <c r="M95" s="222"/>
      <c r="N95" s="222"/>
      <c r="O95" s="58">
        <f t="shared" ref="O95:O100" si="64">SUM(K95:N95)</f>
        <v>0</v>
      </c>
    </row>
    <row r="96" spans="1:15" x14ac:dyDescent="0.25">
      <c r="A96" s="2"/>
      <c r="B96" s="8" t="s">
        <v>11</v>
      </c>
      <c r="C96" s="217"/>
      <c r="D96" s="217"/>
      <c r="E96" s="217"/>
      <c r="F96" s="217"/>
      <c r="G96" s="217"/>
      <c r="H96" s="217"/>
      <c r="I96" s="42">
        <f t="shared" si="63"/>
        <v>0</v>
      </c>
      <c r="J96" s="2"/>
      <c r="K96" s="221"/>
      <c r="L96" s="222"/>
      <c r="M96" s="222"/>
      <c r="N96" s="222"/>
      <c r="O96" s="58">
        <f t="shared" si="64"/>
        <v>0</v>
      </c>
    </row>
    <row r="97" spans="1:15" x14ac:dyDescent="0.25">
      <c r="A97" s="2"/>
      <c r="B97" s="8" t="s">
        <v>0</v>
      </c>
      <c r="C97" s="217"/>
      <c r="D97" s="217"/>
      <c r="E97" s="217"/>
      <c r="F97" s="217"/>
      <c r="G97" s="217"/>
      <c r="H97" s="217"/>
      <c r="I97" s="42">
        <f t="shared" si="63"/>
        <v>0</v>
      </c>
      <c r="J97" s="2"/>
      <c r="K97" s="221"/>
      <c r="L97" s="222"/>
      <c r="M97" s="222"/>
      <c r="N97" s="222"/>
      <c r="O97" s="58">
        <f t="shared" si="64"/>
        <v>0</v>
      </c>
    </row>
    <row r="98" spans="1:15" x14ac:dyDescent="0.25">
      <c r="A98" s="2"/>
      <c r="B98" s="8" t="s">
        <v>12</v>
      </c>
      <c r="C98" s="217"/>
      <c r="D98" s="217"/>
      <c r="E98" s="217"/>
      <c r="F98" s="217"/>
      <c r="G98" s="217"/>
      <c r="H98" s="217"/>
      <c r="I98" s="42">
        <f t="shared" si="63"/>
        <v>0</v>
      </c>
      <c r="J98" s="2"/>
      <c r="K98" s="221"/>
      <c r="L98" s="222"/>
      <c r="M98" s="222"/>
      <c r="N98" s="222"/>
      <c r="O98" s="58">
        <f t="shared" si="64"/>
        <v>0</v>
      </c>
    </row>
    <row r="99" spans="1:15" x14ac:dyDescent="0.25">
      <c r="A99" s="2"/>
      <c r="B99" s="8" t="s">
        <v>13</v>
      </c>
      <c r="C99" s="217"/>
      <c r="D99" s="217"/>
      <c r="E99" s="217"/>
      <c r="F99" s="217"/>
      <c r="G99" s="217"/>
      <c r="H99" s="217"/>
      <c r="I99" s="42">
        <f t="shared" si="63"/>
        <v>0</v>
      </c>
      <c r="J99" s="2"/>
      <c r="K99" s="221"/>
      <c r="L99" s="222"/>
      <c r="M99" s="222"/>
      <c r="N99" s="222"/>
      <c r="O99" s="58">
        <f t="shared" si="64"/>
        <v>0</v>
      </c>
    </row>
    <row r="100" spans="1:15" ht="15.75" thickBot="1" x14ac:dyDescent="0.3">
      <c r="A100" s="2"/>
      <c r="B100" s="10" t="s">
        <v>14</v>
      </c>
      <c r="C100" s="218"/>
      <c r="D100" s="218"/>
      <c r="E100" s="218"/>
      <c r="F100" s="218"/>
      <c r="G100" s="218"/>
      <c r="H100" s="218"/>
      <c r="I100" s="161">
        <f t="shared" si="63"/>
        <v>0</v>
      </c>
      <c r="J100" s="2"/>
      <c r="K100" s="223"/>
      <c r="L100" s="224"/>
      <c r="M100" s="224"/>
      <c r="N100" s="224"/>
      <c r="O100" s="59">
        <f t="shared" si="64"/>
        <v>0</v>
      </c>
    </row>
    <row r="101" spans="1:15" ht="5.25" customHeight="1" thickBot="1" x14ac:dyDescent="0.3">
      <c r="A101" s="3"/>
      <c r="B101" s="12"/>
      <c r="C101" s="12"/>
      <c r="D101" s="12"/>
      <c r="E101" s="12"/>
      <c r="F101" s="12"/>
      <c r="G101" s="12"/>
      <c r="H101" s="12"/>
      <c r="I101" s="43"/>
      <c r="J101" s="3"/>
      <c r="K101" s="12"/>
      <c r="L101" s="44"/>
      <c r="M101" s="44"/>
      <c r="N101" s="44"/>
      <c r="O101" s="44"/>
    </row>
    <row r="102" spans="1:15" x14ac:dyDescent="0.25">
      <c r="A102" s="2"/>
      <c r="B102" s="13" t="s">
        <v>3</v>
      </c>
      <c r="C102" s="34" t="str">
        <f>IF(C94=0,"",C95/C94)</f>
        <v/>
      </c>
      <c r="D102" s="34" t="str">
        <f t="shared" ref="D102:I104" si="65">IF(D94=0,"",D95/D94)</f>
        <v/>
      </c>
      <c r="E102" s="34" t="str">
        <f t="shared" si="65"/>
        <v/>
      </c>
      <c r="F102" s="34" t="str">
        <f t="shared" si="65"/>
        <v/>
      </c>
      <c r="G102" s="34" t="str">
        <f t="shared" si="65"/>
        <v/>
      </c>
      <c r="H102" s="34" t="str">
        <f t="shared" si="65"/>
        <v/>
      </c>
      <c r="I102" s="163" t="str">
        <f t="shared" si="65"/>
        <v/>
      </c>
      <c r="J102" s="2"/>
      <c r="K102" s="45" t="str">
        <f t="shared" ref="K102:O104" si="66">IF(K94=0,"",K95/K94)</f>
        <v/>
      </c>
      <c r="L102" s="50" t="str">
        <f t="shared" si="66"/>
        <v/>
      </c>
      <c r="M102" s="50" t="str">
        <f t="shared" si="66"/>
        <v/>
      </c>
      <c r="N102" s="50" t="str">
        <f t="shared" si="66"/>
        <v/>
      </c>
      <c r="O102" s="168" t="str">
        <f t="shared" si="66"/>
        <v/>
      </c>
    </row>
    <row r="103" spans="1:15" x14ac:dyDescent="0.25">
      <c r="A103" s="2"/>
      <c r="B103" s="14" t="s">
        <v>69</v>
      </c>
      <c r="C103" s="37" t="str">
        <f>IF(C95=0,"",C96/C95)</f>
        <v/>
      </c>
      <c r="D103" s="37" t="str">
        <f t="shared" si="65"/>
        <v/>
      </c>
      <c r="E103" s="37" t="str">
        <f t="shared" si="65"/>
        <v/>
      </c>
      <c r="F103" s="37" t="str">
        <f t="shared" si="65"/>
        <v/>
      </c>
      <c r="G103" s="37" t="str">
        <f t="shared" si="65"/>
        <v/>
      </c>
      <c r="H103" s="37" t="str">
        <f t="shared" si="65"/>
        <v/>
      </c>
      <c r="I103" s="164" t="str">
        <f t="shared" si="65"/>
        <v/>
      </c>
      <c r="J103" s="2"/>
      <c r="K103" s="46" t="str">
        <f t="shared" si="66"/>
        <v/>
      </c>
      <c r="L103" s="36" t="str">
        <f t="shared" si="66"/>
        <v/>
      </c>
      <c r="M103" s="36" t="str">
        <f t="shared" si="66"/>
        <v/>
      </c>
      <c r="N103" s="36" t="str">
        <f t="shared" si="66"/>
        <v/>
      </c>
      <c r="O103" s="169" t="str">
        <f t="shared" si="66"/>
        <v/>
      </c>
    </row>
    <row r="104" spans="1:15" x14ac:dyDescent="0.25">
      <c r="A104" s="2"/>
      <c r="B104" s="15" t="s">
        <v>70</v>
      </c>
      <c r="C104" s="37" t="str">
        <f>IF(C96=0,"",C97/C96)</f>
        <v/>
      </c>
      <c r="D104" s="37" t="str">
        <f t="shared" si="65"/>
        <v/>
      </c>
      <c r="E104" s="37" t="str">
        <f t="shared" si="65"/>
        <v/>
      </c>
      <c r="F104" s="37" t="str">
        <f t="shared" si="65"/>
        <v/>
      </c>
      <c r="G104" s="37" t="str">
        <f t="shared" si="65"/>
        <v/>
      </c>
      <c r="H104" s="37" t="str">
        <f t="shared" si="65"/>
        <v/>
      </c>
      <c r="I104" s="164" t="str">
        <f t="shared" si="65"/>
        <v/>
      </c>
      <c r="J104" s="2"/>
      <c r="K104" s="46" t="str">
        <f t="shared" si="66"/>
        <v/>
      </c>
      <c r="L104" s="36" t="str">
        <f t="shared" si="66"/>
        <v/>
      </c>
      <c r="M104" s="36" t="str">
        <f t="shared" si="66"/>
        <v/>
      </c>
      <c r="N104" s="36" t="str">
        <f t="shared" si="66"/>
        <v/>
      </c>
      <c r="O104" s="169" t="str">
        <f t="shared" si="66"/>
        <v/>
      </c>
    </row>
    <row r="105" spans="1:15" x14ac:dyDescent="0.25">
      <c r="A105" s="2"/>
      <c r="B105" s="15" t="s">
        <v>4</v>
      </c>
      <c r="C105" s="35" t="str">
        <f>IF(C95=0,"",C97/C95)</f>
        <v/>
      </c>
      <c r="D105" s="35" t="str">
        <f t="shared" ref="D105:I105" si="67">IF(D95=0,"",D97/D95)</f>
        <v/>
      </c>
      <c r="E105" s="35" t="str">
        <f t="shared" si="67"/>
        <v/>
      </c>
      <c r="F105" s="35" t="str">
        <f t="shared" si="67"/>
        <v/>
      </c>
      <c r="G105" s="35" t="str">
        <f t="shared" si="67"/>
        <v/>
      </c>
      <c r="H105" s="35" t="str">
        <f t="shared" si="67"/>
        <v/>
      </c>
      <c r="I105" s="165" t="str">
        <f t="shared" si="67"/>
        <v/>
      </c>
      <c r="J105" s="2"/>
      <c r="K105" s="46" t="str">
        <f t="shared" ref="K105:O105" si="68">IF(K95=0,"",K97/K95)</f>
        <v/>
      </c>
      <c r="L105" s="36" t="str">
        <f t="shared" si="68"/>
        <v/>
      </c>
      <c r="M105" s="36" t="str">
        <f t="shared" si="68"/>
        <v/>
      </c>
      <c r="N105" s="36" t="str">
        <f t="shared" si="68"/>
        <v/>
      </c>
      <c r="O105" s="169" t="str">
        <f t="shared" si="68"/>
        <v/>
      </c>
    </row>
    <row r="106" spans="1:15" x14ac:dyDescent="0.25">
      <c r="A106" s="2"/>
      <c r="B106" s="16" t="s">
        <v>15</v>
      </c>
      <c r="C106" s="38" t="str">
        <f>IF(C95=0,"",C100/C95)</f>
        <v/>
      </c>
      <c r="D106" s="38" t="str">
        <f t="shared" ref="D106:I106" si="69">IF(D95=0,"",D100/D95)</f>
        <v/>
      </c>
      <c r="E106" s="38" t="str">
        <f t="shared" si="69"/>
        <v/>
      </c>
      <c r="F106" s="38" t="str">
        <f t="shared" si="69"/>
        <v/>
      </c>
      <c r="G106" s="38" t="str">
        <f t="shared" si="69"/>
        <v/>
      </c>
      <c r="H106" s="38" t="str">
        <f t="shared" si="69"/>
        <v/>
      </c>
      <c r="I106" s="166" t="str">
        <f t="shared" si="69"/>
        <v/>
      </c>
      <c r="J106" s="2"/>
      <c r="K106" s="47" t="str">
        <f t="shared" ref="K106:O106" si="70">IF(K95=0,"",K100/K95)</f>
        <v/>
      </c>
      <c r="L106" s="49" t="str">
        <f t="shared" si="70"/>
        <v/>
      </c>
      <c r="M106" s="49" t="str">
        <f t="shared" si="70"/>
        <v/>
      </c>
      <c r="N106" s="49" t="str">
        <f t="shared" si="70"/>
        <v/>
      </c>
      <c r="O106" s="170" t="str">
        <f t="shared" si="70"/>
        <v/>
      </c>
    </row>
    <row r="107" spans="1:15" x14ac:dyDescent="0.25">
      <c r="A107" s="2"/>
      <c r="B107" s="16" t="s">
        <v>16</v>
      </c>
      <c r="C107" s="38" t="str">
        <f>IF(C96=0,"",C100/C96)</f>
        <v/>
      </c>
      <c r="D107" s="38" t="str">
        <f t="shared" ref="D107:I107" si="71">IF(D96=0,"",D100/D96)</f>
        <v/>
      </c>
      <c r="E107" s="38" t="str">
        <f t="shared" si="71"/>
        <v/>
      </c>
      <c r="F107" s="38" t="str">
        <f t="shared" si="71"/>
        <v/>
      </c>
      <c r="G107" s="38" t="str">
        <f t="shared" si="71"/>
        <v/>
      </c>
      <c r="H107" s="38" t="str">
        <f t="shared" si="71"/>
        <v/>
      </c>
      <c r="I107" s="166" t="str">
        <f t="shared" si="71"/>
        <v/>
      </c>
      <c r="J107" s="2"/>
      <c r="K107" s="47" t="str">
        <f t="shared" ref="K107:O107" si="72">IF(K96=0,"",K100/K96)</f>
        <v/>
      </c>
      <c r="L107" s="49" t="str">
        <f t="shared" si="72"/>
        <v/>
      </c>
      <c r="M107" s="49" t="str">
        <f t="shared" si="72"/>
        <v/>
      </c>
      <c r="N107" s="49" t="str">
        <f t="shared" si="72"/>
        <v/>
      </c>
      <c r="O107" s="170" t="str">
        <f t="shared" si="72"/>
        <v/>
      </c>
    </row>
    <row r="108" spans="1:15" x14ac:dyDescent="0.25">
      <c r="A108" s="2"/>
      <c r="B108" s="16" t="s">
        <v>17</v>
      </c>
      <c r="C108" s="38" t="str">
        <f>IF(C97=0,"",C100/C97)</f>
        <v/>
      </c>
      <c r="D108" s="38" t="str">
        <f t="shared" ref="D108:I108" si="73">IF(D97=0,"",D100/D97)</f>
        <v/>
      </c>
      <c r="E108" s="38" t="str">
        <f t="shared" si="73"/>
        <v/>
      </c>
      <c r="F108" s="38" t="str">
        <f t="shared" si="73"/>
        <v/>
      </c>
      <c r="G108" s="38" t="str">
        <f t="shared" si="73"/>
        <v/>
      </c>
      <c r="H108" s="38" t="str">
        <f t="shared" si="73"/>
        <v/>
      </c>
      <c r="I108" s="166" t="str">
        <f t="shared" si="73"/>
        <v/>
      </c>
      <c r="J108" s="2"/>
      <c r="K108" s="47" t="str">
        <f t="shared" ref="K108:O108" si="74">IF(K97=0,"",K100/K97)</f>
        <v/>
      </c>
      <c r="L108" s="49" t="str">
        <f t="shared" si="74"/>
        <v/>
      </c>
      <c r="M108" s="49" t="str">
        <f t="shared" si="74"/>
        <v/>
      </c>
      <c r="N108" s="49" t="str">
        <f t="shared" si="74"/>
        <v/>
      </c>
      <c r="O108" s="170" t="str">
        <f t="shared" si="74"/>
        <v/>
      </c>
    </row>
    <row r="109" spans="1:15" x14ac:dyDescent="0.25">
      <c r="A109" s="2"/>
      <c r="B109" s="16" t="s">
        <v>2</v>
      </c>
      <c r="C109" s="38" t="str">
        <f>IF(C97=0,"",C98/C97)</f>
        <v/>
      </c>
      <c r="D109" s="38" t="str">
        <f t="shared" ref="D109:I109" si="75">IF(D97=0,"",D98/D97)</f>
        <v/>
      </c>
      <c r="E109" s="38" t="str">
        <f t="shared" si="75"/>
        <v/>
      </c>
      <c r="F109" s="38" t="str">
        <f t="shared" si="75"/>
        <v/>
      </c>
      <c r="G109" s="38" t="str">
        <f t="shared" si="75"/>
        <v/>
      </c>
      <c r="H109" s="38" t="str">
        <f t="shared" si="75"/>
        <v/>
      </c>
      <c r="I109" s="166" t="str">
        <f t="shared" si="75"/>
        <v/>
      </c>
      <c r="J109" s="2"/>
      <c r="K109" s="47" t="str">
        <f t="shared" ref="K109:O109" si="76">IF(K97=0,"",K98/K97)</f>
        <v/>
      </c>
      <c r="L109" s="49" t="str">
        <f t="shared" si="76"/>
        <v/>
      </c>
      <c r="M109" s="49" t="str">
        <f t="shared" si="76"/>
        <v/>
      </c>
      <c r="N109" s="49" t="str">
        <f t="shared" si="76"/>
        <v/>
      </c>
      <c r="O109" s="170" t="str">
        <f t="shared" si="76"/>
        <v/>
      </c>
    </row>
    <row r="110" spans="1:15" ht="15.75" thickBot="1" x14ac:dyDescent="0.3">
      <c r="A110" s="2"/>
      <c r="B110" s="17" t="s">
        <v>56</v>
      </c>
      <c r="C110" s="39" t="str">
        <f>IF(C100=0,"",C112/C100)</f>
        <v/>
      </c>
      <c r="D110" s="39" t="str">
        <f t="shared" ref="D110:I110" si="77">IF(D100=0,"",D112/D100)</f>
        <v/>
      </c>
      <c r="E110" s="39" t="str">
        <f t="shared" si="77"/>
        <v/>
      </c>
      <c r="F110" s="39" t="str">
        <f t="shared" si="77"/>
        <v/>
      </c>
      <c r="G110" s="39" t="str">
        <f t="shared" si="77"/>
        <v/>
      </c>
      <c r="H110" s="39" t="str">
        <f t="shared" si="77"/>
        <v/>
      </c>
      <c r="I110" s="167" t="str">
        <f t="shared" si="77"/>
        <v/>
      </c>
      <c r="J110" s="2"/>
      <c r="K110" s="54" t="str">
        <f t="shared" ref="K110:O110" si="78">IF(K100=0,"",K112/K100)</f>
        <v/>
      </c>
      <c r="L110" s="55" t="str">
        <f t="shared" si="78"/>
        <v/>
      </c>
      <c r="M110" s="55" t="str">
        <f t="shared" si="78"/>
        <v/>
      </c>
      <c r="N110" s="55" t="str">
        <f t="shared" si="78"/>
        <v/>
      </c>
      <c r="O110" s="171" t="str">
        <f t="shared" si="78"/>
        <v/>
      </c>
    </row>
    <row r="111" spans="1:15" x14ac:dyDescent="0.25">
      <c r="A111" s="2"/>
      <c r="B111" s="18" t="s">
        <v>1</v>
      </c>
      <c r="C111" s="40">
        <f>C98-C99</f>
        <v>0</v>
      </c>
      <c r="D111" s="40">
        <f t="shared" ref="D111:I111" si="79">D98-D99</f>
        <v>0</v>
      </c>
      <c r="E111" s="40">
        <f t="shared" si="79"/>
        <v>0</v>
      </c>
      <c r="F111" s="40">
        <f t="shared" si="79"/>
        <v>0</v>
      </c>
      <c r="G111" s="40">
        <f t="shared" si="79"/>
        <v>0</v>
      </c>
      <c r="H111" s="40">
        <f t="shared" si="79"/>
        <v>0</v>
      </c>
      <c r="I111" s="56">
        <f t="shared" si="79"/>
        <v>0</v>
      </c>
      <c r="J111" s="2"/>
      <c r="K111" s="52">
        <f t="shared" ref="K111:O111" si="80">K98-K99</f>
        <v>0</v>
      </c>
      <c r="L111" s="53">
        <f t="shared" si="80"/>
        <v>0</v>
      </c>
      <c r="M111" s="53">
        <f t="shared" si="80"/>
        <v>0</v>
      </c>
      <c r="N111" s="53">
        <f t="shared" si="80"/>
        <v>0</v>
      </c>
      <c r="O111" s="60">
        <f t="shared" si="80"/>
        <v>0</v>
      </c>
    </row>
    <row r="112" spans="1:15" ht="15.75" thickBot="1" x14ac:dyDescent="0.3">
      <c r="A112" s="2"/>
      <c r="B112" s="19" t="s">
        <v>18</v>
      </c>
      <c r="C112" s="41">
        <f>C111-C100</f>
        <v>0</v>
      </c>
      <c r="D112" s="41">
        <f t="shared" ref="D112:I112" si="81">D111-D100</f>
        <v>0</v>
      </c>
      <c r="E112" s="41">
        <f t="shared" si="81"/>
        <v>0</v>
      </c>
      <c r="F112" s="41">
        <f t="shared" si="81"/>
        <v>0</v>
      </c>
      <c r="G112" s="41">
        <f t="shared" si="81"/>
        <v>0</v>
      </c>
      <c r="H112" s="41">
        <f t="shared" si="81"/>
        <v>0</v>
      </c>
      <c r="I112" s="57">
        <f t="shared" si="81"/>
        <v>0</v>
      </c>
      <c r="J112" s="2"/>
      <c r="K112" s="48">
        <f t="shared" ref="K112:O112" si="82">K111-K100</f>
        <v>0</v>
      </c>
      <c r="L112" s="51">
        <f t="shared" si="82"/>
        <v>0</v>
      </c>
      <c r="M112" s="51">
        <f t="shared" si="82"/>
        <v>0</v>
      </c>
      <c r="N112" s="51">
        <f t="shared" si="82"/>
        <v>0</v>
      </c>
      <c r="O112" s="61">
        <f t="shared" si="82"/>
        <v>0</v>
      </c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6" ht="15.75" x14ac:dyDescent="0.25">
      <c r="A114" s="2"/>
      <c r="B114" s="267"/>
      <c r="C114" s="267"/>
      <c r="D114" s="267"/>
      <c r="E114" s="267"/>
      <c r="F114" s="69"/>
      <c r="G114" s="70"/>
      <c r="H114" s="70"/>
      <c r="I114" s="70"/>
      <c r="J114" s="2"/>
      <c r="K114" s="2"/>
    </row>
    <row r="115" spans="1:16" x14ac:dyDescent="0.25">
      <c r="B115" s="71"/>
      <c r="C115" s="71"/>
      <c r="D115" s="71"/>
      <c r="E115" s="71"/>
      <c r="F115" s="71"/>
      <c r="G115" s="71"/>
      <c r="H115" s="71"/>
      <c r="I115" s="71"/>
    </row>
    <row r="116" spans="1:16" ht="15.75" x14ac:dyDescent="0.25">
      <c r="B116" s="72"/>
      <c r="C116" s="72"/>
      <c r="D116" s="72"/>
      <c r="E116" s="72"/>
      <c r="F116" s="72"/>
      <c r="G116" s="72"/>
      <c r="H116" s="72"/>
      <c r="I116" s="72"/>
      <c r="K116" s="268" t="s">
        <v>42</v>
      </c>
      <c r="L116" s="268"/>
      <c r="M116" s="269">
        <f>I112+O112-I117</f>
        <v>0</v>
      </c>
      <c r="N116" s="270"/>
      <c r="O116" s="271" t="s">
        <v>30</v>
      </c>
    </row>
    <row r="117" spans="1:16" ht="15.75" x14ac:dyDescent="0.25">
      <c r="B117" s="72"/>
      <c r="C117" s="72"/>
      <c r="D117" s="72"/>
      <c r="E117" s="72"/>
      <c r="F117" s="72"/>
      <c r="G117" s="72"/>
      <c r="H117" s="72"/>
      <c r="I117" s="73"/>
      <c r="K117" s="27" t="str">
        <f>B92</f>
        <v>22 - 31</v>
      </c>
      <c r="L117" s="26" t="str">
        <f>B93</f>
        <v>декабря</v>
      </c>
      <c r="M117" s="270"/>
      <c r="N117" s="270"/>
      <c r="O117" s="271"/>
    </row>
    <row r="118" spans="1:16" ht="15.75" thickBot="1" x14ac:dyDescent="0.3">
      <c r="B118" s="1"/>
      <c r="C118" s="33"/>
      <c r="D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6" x14ac:dyDescent="0.25">
      <c r="B119" s="3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ht="43.5" customHeight="1" x14ac:dyDescent="0.25">
      <c r="B120" s="317" t="s">
        <v>139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</row>
    <row r="121" spans="1:16" ht="15.75" thickBot="1" x14ac:dyDescent="0.3">
      <c r="A121" s="2"/>
      <c r="B121" s="2"/>
      <c r="C121" s="263" t="s">
        <v>83</v>
      </c>
      <c r="D121" s="263"/>
      <c r="E121" s="263"/>
      <c r="F121" s="263"/>
      <c r="G121" s="263"/>
      <c r="H121" s="263"/>
      <c r="I121" s="263"/>
      <c r="J121" s="2"/>
      <c r="K121" s="264" t="s">
        <v>84</v>
      </c>
      <c r="L121" s="264"/>
      <c r="M121" s="264"/>
      <c r="N121" s="264"/>
      <c r="O121" s="264"/>
    </row>
    <row r="122" spans="1:16" ht="15.75" customHeight="1" x14ac:dyDescent="0.25">
      <c r="A122" s="2"/>
      <c r="B122" s="315" t="s">
        <v>140</v>
      </c>
      <c r="C122" s="278" t="str">
        <f>C5</f>
        <v>Поисковые системы</v>
      </c>
      <c r="D122" s="280" t="s">
        <v>6</v>
      </c>
      <c r="E122" s="280"/>
      <c r="F122" s="276" t="str">
        <f>F5</f>
        <v>Прямые заходы</v>
      </c>
      <c r="G122" s="276" t="str">
        <f t="shared" ref="G122:H122" si="83">G5</f>
        <v>C других сайтов</v>
      </c>
      <c r="H122" s="276" t="str">
        <f t="shared" si="83"/>
        <v>Прочие на сайт</v>
      </c>
      <c r="I122" s="272" t="s">
        <v>22</v>
      </c>
      <c r="J122" s="2"/>
      <c r="K122" s="274" t="str">
        <f>K5</f>
        <v>Социальные сети</v>
      </c>
      <c r="L122" s="298" t="str">
        <f>L5</f>
        <v>Доски объявлений</v>
      </c>
      <c r="M122" s="298" t="str">
        <f>M5</f>
        <v>Повторные продажи</v>
      </c>
      <c r="N122" s="298" t="str">
        <f>N5</f>
        <v>Прочие</v>
      </c>
      <c r="O122" s="265" t="s">
        <v>22</v>
      </c>
    </row>
    <row r="123" spans="1:16" ht="15.75" thickBot="1" x14ac:dyDescent="0.3">
      <c r="A123" s="2"/>
      <c r="B123" s="316"/>
      <c r="C123" s="279"/>
      <c r="D123" s="4" t="str">
        <f>D6</f>
        <v>Директ</v>
      </c>
      <c r="E123" s="4" t="str">
        <f>E6</f>
        <v>AdWords</v>
      </c>
      <c r="F123" s="277"/>
      <c r="G123" s="277"/>
      <c r="H123" s="277"/>
      <c r="I123" s="273"/>
      <c r="J123" s="2"/>
      <c r="K123" s="275"/>
      <c r="L123" s="299"/>
      <c r="M123" s="299"/>
      <c r="N123" s="299"/>
      <c r="O123" s="266"/>
    </row>
    <row r="124" spans="1:16" x14ac:dyDescent="0.25">
      <c r="A124" s="2"/>
      <c r="B124" s="5" t="s">
        <v>10</v>
      </c>
      <c r="C124" s="6">
        <f>C7+C36+C65+C94</f>
        <v>0</v>
      </c>
      <c r="D124" s="6">
        <f t="shared" ref="D124:H124" si="84">D7+D36+D65+D94</f>
        <v>0</v>
      </c>
      <c r="E124" s="6">
        <f t="shared" si="84"/>
        <v>0</v>
      </c>
      <c r="F124" s="6">
        <f t="shared" si="84"/>
        <v>0</v>
      </c>
      <c r="G124" s="6">
        <f t="shared" si="84"/>
        <v>0</v>
      </c>
      <c r="H124" s="6">
        <f t="shared" si="84"/>
        <v>0</v>
      </c>
      <c r="I124" s="42">
        <f>SUM(C124:H124)</f>
        <v>0</v>
      </c>
      <c r="J124" s="2"/>
      <c r="K124" s="22">
        <f>K7+K36+K65+K94</f>
        <v>0</v>
      </c>
      <c r="L124" s="7">
        <f t="shared" ref="L124:N124" si="85">L7+L36+L65+L94</f>
        <v>0</v>
      </c>
      <c r="M124" s="7">
        <f t="shared" si="85"/>
        <v>0</v>
      </c>
      <c r="N124" s="7">
        <f t="shared" si="85"/>
        <v>0</v>
      </c>
      <c r="O124" s="42">
        <f>SUM(K124:N124)</f>
        <v>0</v>
      </c>
      <c r="P124" s="108"/>
    </row>
    <row r="125" spans="1:16" x14ac:dyDescent="0.25">
      <c r="A125" s="2"/>
      <c r="B125" s="123" t="s">
        <v>68</v>
      </c>
      <c r="C125" s="6">
        <f>IF((C8+C37+C66+C95)&lt;C126,C126,C8+C37+C66+C95)</f>
        <v>0</v>
      </c>
      <c r="D125" s="6">
        <f t="shared" ref="D125:H125" si="86">IF((D8+D37+D66+D95)&lt;D126,D126,D8+D37+D66+D95)</f>
        <v>0</v>
      </c>
      <c r="E125" s="6">
        <f t="shared" si="86"/>
        <v>0</v>
      </c>
      <c r="F125" s="6">
        <f t="shared" si="86"/>
        <v>0</v>
      </c>
      <c r="G125" s="6">
        <f t="shared" si="86"/>
        <v>0</v>
      </c>
      <c r="H125" s="6">
        <f t="shared" si="86"/>
        <v>0</v>
      </c>
      <c r="I125" s="42">
        <f t="shared" ref="I125:I130" si="87">SUM(C125:H125)</f>
        <v>0</v>
      </c>
      <c r="J125" s="2"/>
      <c r="K125" s="22">
        <f>IF((K8+K37+K66+K95)&lt;K126,K126,K8+K37+K66+K95)</f>
        <v>0</v>
      </c>
      <c r="L125" s="6">
        <f t="shared" ref="L125:N126" si="88">IF((L8+L37+L66+L95)&lt;L126,L126,L8+L37+L66+L95)</f>
        <v>0</v>
      </c>
      <c r="M125" s="6">
        <f t="shared" si="88"/>
        <v>0</v>
      </c>
      <c r="N125" s="6">
        <f t="shared" si="88"/>
        <v>0</v>
      </c>
      <c r="O125" s="58">
        <f t="shared" ref="O125:O130" si="89">SUM(K125:N125)</f>
        <v>0</v>
      </c>
      <c r="P125" s="108"/>
    </row>
    <row r="126" spans="1:16" x14ac:dyDescent="0.25">
      <c r="A126" s="2"/>
      <c r="B126" s="8" t="s">
        <v>11</v>
      </c>
      <c r="C126" s="6">
        <f>IF((C9+C38+C67+C96)&lt;C127,C127,C9+C38+C67+C96)</f>
        <v>0</v>
      </c>
      <c r="D126" s="6">
        <f t="shared" ref="D126:H126" si="90">IF((D9+D38+D67+D96)&lt;D127,D127,D9+D38+D67+D96)</f>
        <v>0</v>
      </c>
      <c r="E126" s="6">
        <f t="shared" si="90"/>
        <v>0</v>
      </c>
      <c r="F126" s="6">
        <f t="shared" si="90"/>
        <v>0</v>
      </c>
      <c r="G126" s="6">
        <f t="shared" si="90"/>
        <v>0</v>
      </c>
      <c r="H126" s="6">
        <f t="shared" si="90"/>
        <v>0</v>
      </c>
      <c r="I126" s="42">
        <f t="shared" si="87"/>
        <v>0</v>
      </c>
      <c r="J126" s="2"/>
      <c r="K126" s="22">
        <f>IF((K9+K38+K67+K96)&lt;K127,K127,K9+K38+K67+K96)</f>
        <v>0</v>
      </c>
      <c r="L126" s="6">
        <f t="shared" si="88"/>
        <v>0</v>
      </c>
      <c r="M126" s="6">
        <f t="shared" si="88"/>
        <v>0</v>
      </c>
      <c r="N126" s="6">
        <f t="shared" si="88"/>
        <v>0</v>
      </c>
      <c r="O126" s="58">
        <f t="shared" si="89"/>
        <v>0</v>
      </c>
      <c r="P126" s="108"/>
    </row>
    <row r="127" spans="1:16" x14ac:dyDescent="0.25">
      <c r="A127" s="2"/>
      <c r="B127" s="8" t="s">
        <v>0</v>
      </c>
      <c r="C127" s="6">
        <f t="shared" ref="C127:H130" si="91">C10+C39+C68+C97</f>
        <v>0</v>
      </c>
      <c r="D127" s="6">
        <f t="shared" si="91"/>
        <v>0</v>
      </c>
      <c r="E127" s="6">
        <f t="shared" si="91"/>
        <v>0</v>
      </c>
      <c r="F127" s="6">
        <f t="shared" si="91"/>
        <v>0</v>
      </c>
      <c r="G127" s="6">
        <f t="shared" si="91"/>
        <v>0</v>
      </c>
      <c r="H127" s="6">
        <f t="shared" si="91"/>
        <v>0</v>
      </c>
      <c r="I127" s="42">
        <f t="shared" si="87"/>
        <v>0</v>
      </c>
      <c r="J127" s="2"/>
      <c r="K127" s="20">
        <f t="shared" ref="K127:N130" si="92">K10+K39+K68+K97</f>
        <v>0</v>
      </c>
      <c r="L127" s="9">
        <f t="shared" si="92"/>
        <v>0</v>
      </c>
      <c r="M127" s="9">
        <f t="shared" si="92"/>
        <v>0</v>
      </c>
      <c r="N127" s="9">
        <f t="shared" si="92"/>
        <v>0</v>
      </c>
      <c r="O127" s="58">
        <f t="shared" si="89"/>
        <v>0</v>
      </c>
      <c r="P127" s="108"/>
    </row>
    <row r="128" spans="1:16" x14ac:dyDescent="0.25">
      <c r="A128" s="2"/>
      <c r="B128" s="8" t="s">
        <v>12</v>
      </c>
      <c r="C128" s="6">
        <f t="shared" si="91"/>
        <v>0</v>
      </c>
      <c r="D128" s="6">
        <f t="shared" si="91"/>
        <v>0</v>
      </c>
      <c r="E128" s="6">
        <f t="shared" si="91"/>
        <v>0</v>
      </c>
      <c r="F128" s="6">
        <f t="shared" si="91"/>
        <v>0</v>
      </c>
      <c r="G128" s="6">
        <f t="shared" si="91"/>
        <v>0</v>
      </c>
      <c r="H128" s="6">
        <f t="shared" si="91"/>
        <v>0</v>
      </c>
      <c r="I128" s="42">
        <f t="shared" si="87"/>
        <v>0</v>
      </c>
      <c r="J128" s="2"/>
      <c r="K128" s="20">
        <f t="shared" si="92"/>
        <v>0</v>
      </c>
      <c r="L128" s="9">
        <f t="shared" si="92"/>
        <v>0</v>
      </c>
      <c r="M128" s="9">
        <f t="shared" si="92"/>
        <v>0</v>
      </c>
      <c r="N128" s="9">
        <f t="shared" si="92"/>
        <v>0</v>
      </c>
      <c r="O128" s="58">
        <f t="shared" si="89"/>
        <v>0</v>
      </c>
      <c r="P128" s="108"/>
    </row>
    <row r="129" spans="1:19" x14ac:dyDescent="0.25">
      <c r="A129" s="2"/>
      <c r="B129" s="8" t="s">
        <v>13</v>
      </c>
      <c r="C129" s="6">
        <f t="shared" si="91"/>
        <v>0</v>
      </c>
      <c r="D129" s="6">
        <f t="shared" si="91"/>
        <v>0</v>
      </c>
      <c r="E129" s="6">
        <f t="shared" si="91"/>
        <v>0</v>
      </c>
      <c r="F129" s="6">
        <f t="shared" si="91"/>
        <v>0</v>
      </c>
      <c r="G129" s="6">
        <f t="shared" si="91"/>
        <v>0</v>
      </c>
      <c r="H129" s="6">
        <f t="shared" si="91"/>
        <v>0</v>
      </c>
      <c r="I129" s="42">
        <f t="shared" si="87"/>
        <v>0</v>
      </c>
      <c r="J129" s="2"/>
      <c r="K129" s="20">
        <f t="shared" si="92"/>
        <v>0</v>
      </c>
      <c r="L129" s="9">
        <f t="shared" si="92"/>
        <v>0</v>
      </c>
      <c r="M129" s="9">
        <f t="shared" si="92"/>
        <v>0</v>
      </c>
      <c r="N129" s="9">
        <f t="shared" si="92"/>
        <v>0</v>
      </c>
      <c r="O129" s="58">
        <f t="shared" si="89"/>
        <v>0</v>
      </c>
      <c r="P129" s="108"/>
    </row>
    <row r="130" spans="1:19" ht="15.75" thickBot="1" x14ac:dyDescent="0.3">
      <c r="A130" s="2"/>
      <c r="B130" s="10" t="s">
        <v>14</v>
      </c>
      <c r="C130" s="162">
        <f t="shared" si="91"/>
        <v>0</v>
      </c>
      <c r="D130" s="162">
        <f t="shared" si="91"/>
        <v>0</v>
      </c>
      <c r="E130" s="162">
        <f t="shared" si="91"/>
        <v>0</v>
      </c>
      <c r="F130" s="162">
        <f t="shared" si="91"/>
        <v>0</v>
      </c>
      <c r="G130" s="162">
        <f t="shared" si="91"/>
        <v>0</v>
      </c>
      <c r="H130" s="162">
        <f t="shared" si="91"/>
        <v>0</v>
      </c>
      <c r="I130" s="161">
        <f t="shared" si="87"/>
        <v>0</v>
      </c>
      <c r="J130" s="2"/>
      <c r="K130" s="21">
        <f t="shared" si="92"/>
        <v>0</v>
      </c>
      <c r="L130" s="11">
        <f t="shared" si="92"/>
        <v>0</v>
      </c>
      <c r="M130" s="11">
        <f t="shared" si="92"/>
        <v>0</v>
      </c>
      <c r="N130" s="11">
        <f t="shared" si="92"/>
        <v>0</v>
      </c>
      <c r="O130" s="59">
        <f t="shared" si="89"/>
        <v>0</v>
      </c>
      <c r="P130" s="108"/>
    </row>
    <row r="131" spans="1:19" ht="5.25" customHeight="1" thickBot="1" x14ac:dyDescent="0.3">
      <c r="A131" s="3"/>
      <c r="B131" s="12"/>
      <c r="C131" s="12"/>
      <c r="D131" s="12"/>
      <c r="E131" s="12"/>
      <c r="F131" s="12"/>
      <c r="G131" s="12"/>
      <c r="H131" s="12"/>
      <c r="I131" s="43"/>
      <c r="J131" s="3"/>
      <c r="K131" s="12"/>
      <c r="L131" s="44"/>
      <c r="M131" s="44"/>
      <c r="N131" s="44"/>
      <c r="O131" s="44"/>
      <c r="P131" s="1"/>
    </row>
    <row r="132" spans="1:19" x14ac:dyDescent="0.25">
      <c r="A132" s="2"/>
      <c r="B132" s="13" t="s">
        <v>3</v>
      </c>
      <c r="C132" s="34" t="str">
        <f>IF(C124=0,"",C125/C124)</f>
        <v/>
      </c>
      <c r="D132" s="34" t="str">
        <f t="shared" ref="D132:I134" si="93">IF(D124=0,"",D125/D124)</f>
        <v/>
      </c>
      <c r="E132" s="34" t="str">
        <f t="shared" si="93"/>
        <v/>
      </c>
      <c r="F132" s="34" t="str">
        <f t="shared" si="93"/>
        <v/>
      </c>
      <c r="G132" s="34" t="str">
        <f t="shared" si="93"/>
        <v/>
      </c>
      <c r="H132" s="34" t="str">
        <f t="shared" si="93"/>
        <v/>
      </c>
      <c r="I132" s="163" t="str">
        <f t="shared" si="93"/>
        <v/>
      </c>
      <c r="J132" s="2"/>
      <c r="K132" s="45" t="str">
        <f t="shared" ref="K132:O134" si="94">IF(K124=0,"",K125/K124)</f>
        <v/>
      </c>
      <c r="L132" s="50" t="str">
        <f t="shared" si="94"/>
        <v/>
      </c>
      <c r="M132" s="50" t="str">
        <f t="shared" si="94"/>
        <v/>
      </c>
      <c r="N132" s="50" t="str">
        <f t="shared" si="94"/>
        <v/>
      </c>
      <c r="O132" s="168" t="str">
        <f t="shared" si="94"/>
        <v/>
      </c>
      <c r="P132" s="114"/>
    </row>
    <row r="133" spans="1:19" x14ac:dyDescent="0.25">
      <c r="A133" s="2"/>
      <c r="B133" s="14" t="s">
        <v>69</v>
      </c>
      <c r="C133" s="37" t="str">
        <f>IF(C125=0,"",C126/C125)</f>
        <v/>
      </c>
      <c r="D133" s="37" t="str">
        <f t="shared" si="93"/>
        <v/>
      </c>
      <c r="E133" s="37" t="str">
        <f t="shared" si="93"/>
        <v/>
      </c>
      <c r="F133" s="37" t="str">
        <f t="shared" si="93"/>
        <v/>
      </c>
      <c r="G133" s="37" t="str">
        <f t="shared" si="93"/>
        <v/>
      </c>
      <c r="H133" s="37" t="str">
        <f t="shared" si="93"/>
        <v/>
      </c>
      <c r="I133" s="164" t="str">
        <f t="shared" si="93"/>
        <v/>
      </c>
      <c r="J133" s="2"/>
      <c r="K133" s="46" t="str">
        <f t="shared" si="94"/>
        <v/>
      </c>
      <c r="L133" s="36" t="str">
        <f t="shared" si="94"/>
        <v/>
      </c>
      <c r="M133" s="36" t="str">
        <f t="shared" si="94"/>
        <v/>
      </c>
      <c r="N133" s="36" t="str">
        <f t="shared" si="94"/>
        <v/>
      </c>
      <c r="O133" s="169" t="str">
        <f t="shared" si="94"/>
        <v/>
      </c>
      <c r="P133" s="114"/>
    </row>
    <row r="134" spans="1:19" x14ac:dyDescent="0.25">
      <c r="A134" s="2"/>
      <c r="B134" s="15" t="s">
        <v>70</v>
      </c>
      <c r="C134" s="37" t="str">
        <f>IF(C126=0,"",C127/C126)</f>
        <v/>
      </c>
      <c r="D134" s="37" t="str">
        <f t="shared" si="93"/>
        <v/>
      </c>
      <c r="E134" s="37" t="str">
        <f t="shared" si="93"/>
        <v/>
      </c>
      <c r="F134" s="37" t="str">
        <f t="shared" si="93"/>
        <v/>
      </c>
      <c r="G134" s="37" t="str">
        <f t="shared" si="93"/>
        <v/>
      </c>
      <c r="H134" s="37" t="str">
        <f t="shared" si="93"/>
        <v/>
      </c>
      <c r="I134" s="164" t="str">
        <f t="shared" si="93"/>
        <v/>
      </c>
      <c r="J134" s="2"/>
      <c r="K134" s="46" t="str">
        <f t="shared" si="94"/>
        <v/>
      </c>
      <c r="L134" s="36" t="str">
        <f t="shared" si="94"/>
        <v/>
      </c>
      <c r="M134" s="36" t="str">
        <f t="shared" si="94"/>
        <v/>
      </c>
      <c r="N134" s="36" t="str">
        <f t="shared" si="94"/>
        <v/>
      </c>
      <c r="O134" s="169" t="str">
        <f t="shared" si="94"/>
        <v/>
      </c>
      <c r="P134" s="114"/>
      <c r="R134" s="63"/>
      <c r="S134" s="63"/>
    </row>
    <row r="135" spans="1:19" x14ac:dyDescent="0.25">
      <c r="A135" s="2"/>
      <c r="B135" s="15" t="s">
        <v>4</v>
      </c>
      <c r="C135" s="35" t="str">
        <f>IF(C125=0,"",C127/C125)</f>
        <v/>
      </c>
      <c r="D135" s="35" t="str">
        <f t="shared" ref="D135:I135" si="95">IF(D125=0,"",D127/D125)</f>
        <v/>
      </c>
      <c r="E135" s="35" t="str">
        <f t="shared" si="95"/>
        <v/>
      </c>
      <c r="F135" s="35" t="str">
        <f t="shared" si="95"/>
        <v/>
      </c>
      <c r="G135" s="35" t="str">
        <f t="shared" si="95"/>
        <v/>
      </c>
      <c r="H135" s="35" t="str">
        <f t="shared" si="95"/>
        <v/>
      </c>
      <c r="I135" s="165" t="str">
        <f t="shared" si="95"/>
        <v/>
      </c>
      <c r="J135" s="2"/>
      <c r="K135" s="46" t="str">
        <f t="shared" ref="K135:O135" si="96">IF(K125=0,"",K127/K125)</f>
        <v/>
      </c>
      <c r="L135" s="36" t="str">
        <f t="shared" si="96"/>
        <v/>
      </c>
      <c r="M135" s="36" t="str">
        <f t="shared" si="96"/>
        <v/>
      </c>
      <c r="N135" s="36" t="str">
        <f t="shared" si="96"/>
        <v/>
      </c>
      <c r="O135" s="169" t="str">
        <f t="shared" si="96"/>
        <v/>
      </c>
      <c r="P135" s="114"/>
    </row>
    <row r="136" spans="1:19" x14ac:dyDescent="0.25">
      <c r="A136" s="2"/>
      <c r="B136" s="16" t="s">
        <v>15</v>
      </c>
      <c r="C136" s="38" t="str">
        <f>IF(C125=0,"",C130/C125)</f>
        <v/>
      </c>
      <c r="D136" s="38" t="str">
        <f t="shared" ref="D136:I136" si="97">IF(D125=0,"",D130/D125)</f>
        <v/>
      </c>
      <c r="E136" s="38" t="str">
        <f t="shared" si="97"/>
        <v/>
      </c>
      <c r="F136" s="38" t="str">
        <f t="shared" si="97"/>
        <v/>
      </c>
      <c r="G136" s="38" t="str">
        <f t="shared" si="97"/>
        <v/>
      </c>
      <c r="H136" s="38" t="str">
        <f t="shared" si="97"/>
        <v/>
      </c>
      <c r="I136" s="166" t="str">
        <f t="shared" si="97"/>
        <v/>
      </c>
      <c r="J136" s="2"/>
      <c r="K136" s="47" t="str">
        <f t="shared" ref="K136:O136" si="98">IF(K125=0,"",K130/K125)</f>
        <v/>
      </c>
      <c r="L136" s="49" t="str">
        <f t="shared" si="98"/>
        <v/>
      </c>
      <c r="M136" s="49" t="str">
        <f t="shared" si="98"/>
        <v/>
      </c>
      <c r="N136" s="49" t="str">
        <f t="shared" si="98"/>
        <v/>
      </c>
      <c r="O136" s="170" t="str">
        <f t="shared" si="98"/>
        <v/>
      </c>
      <c r="P136" s="115"/>
    </row>
    <row r="137" spans="1:19" x14ac:dyDescent="0.25">
      <c r="A137" s="2"/>
      <c r="B137" s="16" t="s">
        <v>16</v>
      </c>
      <c r="C137" s="38" t="str">
        <f>IF(C126=0,"",C130/C126)</f>
        <v/>
      </c>
      <c r="D137" s="38" t="str">
        <f t="shared" ref="D137:I137" si="99">IF(D126=0,"",D130/D126)</f>
        <v/>
      </c>
      <c r="E137" s="38" t="str">
        <f t="shared" si="99"/>
        <v/>
      </c>
      <c r="F137" s="38" t="str">
        <f t="shared" si="99"/>
        <v/>
      </c>
      <c r="G137" s="38" t="str">
        <f t="shared" si="99"/>
        <v/>
      </c>
      <c r="H137" s="38" t="str">
        <f t="shared" si="99"/>
        <v/>
      </c>
      <c r="I137" s="166" t="str">
        <f t="shared" si="99"/>
        <v/>
      </c>
      <c r="J137" s="2"/>
      <c r="K137" s="47" t="str">
        <f t="shared" ref="K137:O137" si="100">IF(K126=0,"",K130/K126)</f>
        <v/>
      </c>
      <c r="L137" s="49" t="str">
        <f t="shared" si="100"/>
        <v/>
      </c>
      <c r="M137" s="49" t="str">
        <f t="shared" si="100"/>
        <v/>
      </c>
      <c r="N137" s="49" t="str">
        <f t="shared" si="100"/>
        <v/>
      </c>
      <c r="O137" s="170" t="str">
        <f t="shared" si="100"/>
        <v/>
      </c>
      <c r="P137" s="115"/>
    </row>
    <row r="138" spans="1:19" x14ac:dyDescent="0.25">
      <c r="A138" s="2"/>
      <c r="B138" s="16" t="s">
        <v>17</v>
      </c>
      <c r="C138" s="38" t="str">
        <f>IF(C127=0,"",C130/C127)</f>
        <v/>
      </c>
      <c r="D138" s="38" t="str">
        <f t="shared" ref="D138:I138" si="101">IF(D127=0,"",D130/D127)</f>
        <v/>
      </c>
      <c r="E138" s="38" t="str">
        <f t="shared" si="101"/>
        <v/>
      </c>
      <c r="F138" s="38" t="str">
        <f t="shared" si="101"/>
        <v/>
      </c>
      <c r="G138" s="38" t="str">
        <f t="shared" si="101"/>
        <v/>
      </c>
      <c r="H138" s="38" t="str">
        <f t="shared" si="101"/>
        <v/>
      </c>
      <c r="I138" s="166" t="str">
        <f t="shared" si="101"/>
        <v/>
      </c>
      <c r="J138" s="2"/>
      <c r="K138" s="47" t="str">
        <f t="shared" ref="K138:O138" si="102">IF(K127=0,"",K130/K127)</f>
        <v/>
      </c>
      <c r="L138" s="49" t="str">
        <f t="shared" si="102"/>
        <v/>
      </c>
      <c r="M138" s="49" t="str">
        <f t="shared" si="102"/>
        <v/>
      </c>
      <c r="N138" s="49" t="str">
        <f t="shared" si="102"/>
        <v/>
      </c>
      <c r="O138" s="170" t="str">
        <f t="shared" si="102"/>
        <v/>
      </c>
      <c r="P138" s="115"/>
    </row>
    <row r="139" spans="1:19" x14ac:dyDescent="0.25">
      <c r="A139" s="2"/>
      <c r="B139" s="16" t="s">
        <v>2</v>
      </c>
      <c r="C139" s="38" t="str">
        <f>IF(C127=0,"",C128/C127)</f>
        <v/>
      </c>
      <c r="D139" s="38" t="str">
        <f t="shared" ref="D139:I139" si="103">IF(D127=0,"",D128/D127)</f>
        <v/>
      </c>
      <c r="E139" s="38" t="str">
        <f t="shared" si="103"/>
        <v/>
      </c>
      <c r="F139" s="38" t="str">
        <f t="shared" si="103"/>
        <v/>
      </c>
      <c r="G139" s="38" t="str">
        <f t="shared" si="103"/>
        <v/>
      </c>
      <c r="H139" s="38" t="str">
        <f t="shared" si="103"/>
        <v/>
      </c>
      <c r="I139" s="166" t="str">
        <f t="shared" si="103"/>
        <v/>
      </c>
      <c r="J139" s="2"/>
      <c r="K139" s="47" t="str">
        <f t="shared" ref="K139:O139" si="104">IF(K127=0,"",K128/K127)</f>
        <v/>
      </c>
      <c r="L139" s="49" t="str">
        <f t="shared" si="104"/>
        <v/>
      </c>
      <c r="M139" s="49" t="str">
        <f t="shared" si="104"/>
        <v/>
      </c>
      <c r="N139" s="49" t="str">
        <f t="shared" si="104"/>
        <v/>
      </c>
      <c r="O139" s="170" t="str">
        <f t="shared" si="104"/>
        <v/>
      </c>
      <c r="P139" s="115"/>
    </row>
    <row r="140" spans="1:19" ht="15.75" thickBot="1" x14ac:dyDescent="0.3">
      <c r="A140" s="2"/>
      <c r="B140" s="17" t="s">
        <v>56</v>
      </c>
      <c r="C140" s="39" t="str">
        <f>IF(C130=0,"",C142/C130)</f>
        <v/>
      </c>
      <c r="D140" s="39" t="str">
        <f t="shared" ref="D140:I140" si="105">IF(D130=0,"",D142/D130)</f>
        <v/>
      </c>
      <c r="E140" s="39" t="str">
        <f t="shared" si="105"/>
        <v/>
      </c>
      <c r="F140" s="39" t="str">
        <f t="shared" si="105"/>
        <v/>
      </c>
      <c r="G140" s="39" t="str">
        <f t="shared" si="105"/>
        <v/>
      </c>
      <c r="H140" s="39" t="str">
        <f t="shared" si="105"/>
        <v/>
      </c>
      <c r="I140" s="167" t="str">
        <f t="shared" si="105"/>
        <v/>
      </c>
      <c r="J140" s="2"/>
      <c r="K140" s="54" t="str">
        <f t="shared" ref="K140:O140" si="106">IF(K130=0,"",K142/K130)</f>
        <v/>
      </c>
      <c r="L140" s="55" t="str">
        <f t="shared" si="106"/>
        <v/>
      </c>
      <c r="M140" s="55" t="str">
        <f t="shared" si="106"/>
        <v/>
      </c>
      <c r="N140" s="55" t="str">
        <f t="shared" si="106"/>
        <v/>
      </c>
      <c r="O140" s="171" t="str">
        <f t="shared" si="106"/>
        <v/>
      </c>
      <c r="P140" s="115"/>
    </row>
    <row r="141" spans="1:19" x14ac:dyDescent="0.25">
      <c r="A141" s="2"/>
      <c r="B141" s="18" t="s">
        <v>1</v>
      </c>
      <c r="C141" s="40">
        <f>C128-C129</f>
        <v>0</v>
      </c>
      <c r="D141" s="40">
        <f t="shared" ref="D141:I141" si="107">D128-D129</f>
        <v>0</v>
      </c>
      <c r="E141" s="40">
        <f t="shared" si="107"/>
        <v>0</v>
      </c>
      <c r="F141" s="40">
        <f t="shared" si="107"/>
        <v>0</v>
      </c>
      <c r="G141" s="40">
        <f t="shared" si="107"/>
        <v>0</v>
      </c>
      <c r="H141" s="40">
        <f t="shared" si="107"/>
        <v>0</v>
      </c>
      <c r="I141" s="56">
        <f t="shared" si="107"/>
        <v>0</v>
      </c>
      <c r="J141" s="2"/>
      <c r="K141" s="52">
        <f t="shared" ref="K141:O141" si="108">K128-K129</f>
        <v>0</v>
      </c>
      <c r="L141" s="53">
        <f t="shared" si="108"/>
        <v>0</v>
      </c>
      <c r="M141" s="53">
        <f t="shared" si="108"/>
        <v>0</v>
      </c>
      <c r="N141" s="53">
        <f t="shared" si="108"/>
        <v>0</v>
      </c>
      <c r="O141" s="60">
        <f t="shared" si="108"/>
        <v>0</v>
      </c>
    </row>
    <row r="142" spans="1:19" ht="15.75" thickBot="1" x14ac:dyDescent="0.3">
      <c r="A142" s="2"/>
      <c r="B142" s="19" t="s">
        <v>18</v>
      </c>
      <c r="C142" s="41">
        <f>C141-C130</f>
        <v>0</v>
      </c>
      <c r="D142" s="41">
        <f t="shared" ref="D142:I142" si="109">D141-D130</f>
        <v>0</v>
      </c>
      <c r="E142" s="41">
        <f t="shared" si="109"/>
        <v>0</v>
      </c>
      <c r="F142" s="41">
        <f t="shared" si="109"/>
        <v>0</v>
      </c>
      <c r="G142" s="41">
        <f t="shared" si="109"/>
        <v>0</v>
      </c>
      <c r="H142" s="41">
        <f t="shared" si="109"/>
        <v>0</v>
      </c>
      <c r="I142" s="57">
        <f t="shared" si="109"/>
        <v>0</v>
      </c>
      <c r="J142" s="2"/>
      <c r="K142" s="48">
        <f t="shared" ref="K142:O142" si="110">K141-K130</f>
        <v>0</v>
      </c>
      <c r="L142" s="51">
        <f t="shared" si="110"/>
        <v>0</v>
      </c>
      <c r="M142" s="51">
        <f t="shared" si="110"/>
        <v>0</v>
      </c>
      <c r="N142" s="51">
        <f t="shared" si="110"/>
        <v>0</v>
      </c>
      <c r="O142" s="61">
        <f t="shared" si="110"/>
        <v>0</v>
      </c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9" ht="15.75" x14ac:dyDescent="0.25">
      <c r="A144" s="2"/>
      <c r="B144" s="314" t="s">
        <v>141</v>
      </c>
      <c r="C144" s="314"/>
      <c r="D144" s="314"/>
      <c r="E144" s="314"/>
      <c r="F144" s="314"/>
      <c r="G144" s="314"/>
      <c r="H144" s="314"/>
      <c r="I144" s="314"/>
      <c r="J144" s="2"/>
      <c r="K144" s="2"/>
    </row>
    <row r="145" spans="2:15" ht="15.75" thickBot="1" x14ac:dyDescent="0.3"/>
    <row r="146" spans="2:15" ht="16.5" thickBot="1" x14ac:dyDescent="0.3">
      <c r="B146" s="24"/>
      <c r="C146" s="227" t="s">
        <v>23</v>
      </c>
      <c r="D146" s="228" t="s">
        <v>24</v>
      </c>
      <c r="E146" s="228" t="s">
        <v>25</v>
      </c>
      <c r="F146" s="228" t="s">
        <v>26</v>
      </c>
      <c r="G146" s="228" t="s">
        <v>27</v>
      </c>
      <c r="H146" s="229" t="s">
        <v>28</v>
      </c>
      <c r="I146" s="25" t="s">
        <v>22</v>
      </c>
      <c r="K146" s="268" t="s">
        <v>39</v>
      </c>
      <c r="L146" s="268"/>
      <c r="M146" s="269">
        <f>I142+O142-I147</f>
        <v>0</v>
      </c>
      <c r="N146" s="270"/>
      <c r="O146" s="271" t="s">
        <v>30</v>
      </c>
    </row>
    <row r="147" spans="2:15" ht="16.5" thickBot="1" x14ac:dyDescent="0.3">
      <c r="B147" s="23" t="s">
        <v>29</v>
      </c>
      <c r="C147" s="230"/>
      <c r="D147" s="231"/>
      <c r="E147" s="231"/>
      <c r="F147" s="231"/>
      <c r="G147" s="231"/>
      <c r="H147" s="232"/>
      <c r="I147" s="62">
        <f>SUM(C147:H147)</f>
        <v>0</v>
      </c>
      <c r="K147" s="292" t="str">
        <f>B122</f>
        <v>ДЕКАБРЬ</v>
      </c>
      <c r="L147" s="292"/>
      <c r="M147" s="270"/>
      <c r="N147" s="270"/>
      <c r="O147" s="271"/>
    </row>
    <row r="148" spans="2:15" ht="15.75" thickBot="1" x14ac:dyDescent="0.3">
      <c r="B148" s="30"/>
      <c r="C148" s="32"/>
      <c r="D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</row>
    <row r="149" spans="2:15" x14ac:dyDescent="0.25">
      <c r="B149" s="31"/>
      <c r="C149" s="1"/>
      <c r="D149" s="1"/>
      <c r="E149" s="3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2" spans="2:15" ht="25.5" customHeight="1" x14ac:dyDescent="0.35">
      <c r="B152" s="297" t="s">
        <v>78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</row>
    <row r="155" spans="2:15" ht="15.75" thickBot="1" x14ac:dyDescent="0.3">
      <c r="B155" t="s">
        <v>79</v>
      </c>
    </row>
    <row r="156" spans="2:15" ht="30" customHeight="1" thickBot="1" x14ac:dyDescent="0.3">
      <c r="B156" s="85" t="s">
        <v>43</v>
      </c>
      <c r="C156" s="82" t="s">
        <v>47</v>
      </c>
      <c r="D156" s="80" t="s">
        <v>48</v>
      </c>
      <c r="E156" s="293" t="s">
        <v>46</v>
      </c>
      <c r="F156" s="293"/>
      <c r="G156" s="81" t="s">
        <v>49</v>
      </c>
    </row>
    <row r="157" spans="2:15" x14ac:dyDescent="0.25">
      <c r="B157" s="86" t="str">
        <f>C122</f>
        <v>Поисковые системы</v>
      </c>
      <c r="C157" s="83">
        <f>C130</f>
        <v>0</v>
      </c>
      <c r="D157" s="78" t="str">
        <f>IF(C167=0,"",C157/C167)</f>
        <v/>
      </c>
      <c r="E157" s="294">
        <f>C142</f>
        <v>0</v>
      </c>
      <c r="F157" s="295"/>
      <c r="G157" s="79" t="str">
        <f>IF(E167=0,"",E157/E167)</f>
        <v/>
      </c>
    </row>
    <row r="158" spans="2:15" x14ac:dyDescent="0.25">
      <c r="B158" s="87" t="str">
        <f>D123</f>
        <v>Директ</v>
      </c>
      <c r="C158" s="84">
        <f>D130</f>
        <v>0</v>
      </c>
      <c r="D158" s="78" t="str">
        <f>IF(C167=0,"",C158/C167)</f>
        <v/>
      </c>
      <c r="E158" s="285">
        <f>D142</f>
        <v>0</v>
      </c>
      <c r="F158" s="286"/>
      <c r="G158" s="79" t="str">
        <f>IF(E167=0,"",E158/E167)</f>
        <v/>
      </c>
    </row>
    <row r="159" spans="2:15" x14ac:dyDescent="0.25">
      <c r="B159" s="87" t="str">
        <f>E123</f>
        <v>AdWords</v>
      </c>
      <c r="C159" s="84">
        <f>E130</f>
        <v>0</v>
      </c>
      <c r="D159" s="78" t="str">
        <f>IF(C167=0,"",C159/C167)</f>
        <v/>
      </c>
      <c r="E159" s="285">
        <f>E142</f>
        <v>0</v>
      </c>
      <c r="F159" s="286"/>
      <c r="G159" s="79" t="str">
        <f>IF(E167=0,"",E159/E167)</f>
        <v/>
      </c>
    </row>
    <row r="160" spans="2:15" x14ac:dyDescent="0.25">
      <c r="B160" s="87" t="str">
        <f>F122</f>
        <v>Прямые заходы</v>
      </c>
      <c r="C160" s="84">
        <f>F130</f>
        <v>0</v>
      </c>
      <c r="D160" s="78" t="str">
        <f>IF(C167=0,"",C160/C167)</f>
        <v/>
      </c>
      <c r="E160" s="285">
        <f>F142</f>
        <v>0</v>
      </c>
      <c r="F160" s="286"/>
      <c r="G160" s="79" t="str">
        <f>IF(E167=0,"",E160/E167)</f>
        <v/>
      </c>
    </row>
    <row r="161" spans="2:7" x14ac:dyDescent="0.25">
      <c r="B161" s="87" t="str">
        <f>G122</f>
        <v>C других сайтов</v>
      </c>
      <c r="C161" s="84">
        <f>G130</f>
        <v>0</v>
      </c>
      <c r="D161" s="78" t="str">
        <f>IF(C167=0,"",C161/C167)</f>
        <v/>
      </c>
      <c r="E161" s="285">
        <f>G142</f>
        <v>0</v>
      </c>
      <c r="F161" s="286"/>
      <c r="G161" s="79" t="str">
        <f>IF(E167=0,"",E161/E167)</f>
        <v/>
      </c>
    </row>
    <row r="162" spans="2:7" x14ac:dyDescent="0.25">
      <c r="B162" s="87" t="str">
        <f>H122</f>
        <v>Прочие на сайт</v>
      </c>
      <c r="C162" s="84">
        <f>H130</f>
        <v>0</v>
      </c>
      <c r="D162" s="78" t="str">
        <f>IF(C167=0,"",C162/C167)</f>
        <v/>
      </c>
      <c r="E162" s="285">
        <f>H142</f>
        <v>0</v>
      </c>
      <c r="F162" s="286"/>
      <c r="G162" s="79" t="str">
        <f>IF(E167=0,"",E162/E167)</f>
        <v/>
      </c>
    </row>
    <row r="163" spans="2:7" x14ac:dyDescent="0.25">
      <c r="B163" s="87" t="str">
        <f>K122</f>
        <v>Социальные сети</v>
      </c>
      <c r="C163" s="84">
        <f>K130</f>
        <v>0</v>
      </c>
      <c r="D163" s="78" t="str">
        <f>IF(C167=0,"",C163/C167)</f>
        <v/>
      </c>
      <c r="E163" s="285">
        <f>K142</f>
        <v>0</v>
      </c>
      <c r="F163" s="286"/>
      <c r="G163" s="79" t="str">
        <f>IF(E167=0,"",E163/E167)</f>
        <v/>
      </c>
    </row>
    <row r="164" spans="2:7" x14ac:dyDescent="0.25">
      <c r="B164" s="87" t="str">
        <f>L122</f>
        <v>Доски объявлений</v>
      </c>
      <c r="C164" s="84">
        <f>L130</f>
        <v>0</v>
      </c>
      <c r="D164" s="78" t="str">
        <f>IF(C167=0,"",C164/C167)</f>
        <v/>
      </c>
      <c r="E164" s="285">
        <f>L142</f>
        <v>0</v>
      </c>
      <c r="F164" s="286"/>
      <c r="G164" s="79" t="str">
        <f>IF(E167=0,"",E164/E167)</f>
        <v/>
      </c>
    </row>
    <row r="165" spans="2:7" x14ac:dyDescent="0.25">
      <c r="B165" s="87" t="str">
        <f>M122</f>
        <v>Повторные продажи</v>
      </c>
      <c r="C165" s="84">
        <f>M130</f>
        <v>0</v>
      </c>
      <c r="D165" s="78" t="str">
        <f>IF(C167=0,"",C165/C167)</f>
        <v/>
      </c>
      <c r="E165" s="285">
        <f>M142</f>
        <v>0</v>
      </c>
      <c r="F165" s="286"/>
      <c r="G165" s="79" t="str">
        <f>IF(E167=0,"",E165/E167)</f>
        <v/>
      </c>
    </row>
    <row r="166" spans="2:7" ht="15.75" thickBot="1" x14ac:dyDescent="0.3">
      <c r="B166" s="88" t="str">
        <f>N122</f>
        <v>Прочие</v>
      </c>
      <c r="C166" s="89">
        <f>N130</f>
        <v>0</v>
      </c>
      <c r="D166" s="78" t="str">
        <f>IF(C167=0,"",C166/C167)</f>
        <v/>
      </c>
      <c r="E166" s="287">
        <f>N142</f>
        <v>0</v>
      </c>
      <c r="F166" s="288"/>
      <c r="G166" s="79" t="str">
        <f>IF(E167=0,"",E166/E167)</f>
        <v/>
      </c>
    </row>
    <row r="167" spans="2:7" ht="15.75" thickBot="1" x14ac:dyDescent="0.3">
      <c r="B167" s="90" t="s">
        <v>45</v>
      </c>
      <c r="C167" s="91">
        <f>SUM(C157:C166)</f>
        <v>0</v>
      </c>
      <c r="D167" s="92">
        <f>SUM(D157:D166)</f>
        <v>0</v>
      </c>
      <c r="E167" s="289">
        <f>SUM(E157:E166)</f>
        <v>0</v>
      </c>
      <c r="F167" s="290"/>
      <c r="G167" s="93">
        <f>SUM(G157:G166)</f>
        <v>0</v>
      </c>
    </row>
    <row r="186" spans="2:15" ht="6" customHeight="1" x14ac:dyDescent="0.25"/>
    <row r="187" spans="2:15" ht="5.25" customHeight="1" x14ac:dyDescent="0.25"/>
    <row r="188" spans="2:15" ht="6" customHeight="1" x14ac:dyDescent="0.25"/>
    <row r="189" spans="2:15" ht="3" customHeight="1" x14ac:dyDescent="0.65"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</row>
    <row r="190" spans="2:15" ht="15.75" thickBot="1" x14ac:dyDescent="0.3">
      <c r="B190" s="94" t="s">
        <v>33</v>
      </c>
      <c r="C190" s="95">
        <f>I142+O142-I147</f>
        <v>0</v>
      </c>
    </row>
    <row r="191" spans="2:15" ht="22.5" customHeight="1" thickBot="1" x14ac:dyDescent="0.3">
      <c r="B191" s="103" t="s">
        <v>50</v>
      </c>
      <c r="C191" s="104" t="s">
        <v>51</v>
      </c>
      <c r="D191" s="105" t="s">
        <v>44</v>
      </c>
    </row>
    <row r="192" spans="2:15" ht="15.75" customHeight="1" x14ac:dyDescent="0.25">
      <c r="B192" s="99" t="s">
        <v>53</v>
      </c>
      <c r="C192" s="97">
        <f>I129+O129</f>
        <v>0</v>
      </c>
      <c r="D192" s="96" t="str">
        <f>IF(C200=0,"",C192/C200)</f>
        <v/>
      </c>
    </row>
    <row r="193" spans="2:4" x14ac:dyDescent="0.25">
      <c r="B193" s="100" t="s">
        <v>52</v>
      </c>
      <c r="C193" s="98">
        <f>I130+O130</f>
        <v>0</v>
      </c>
      <c r="D193" s="96" t="str">
        <f>IF(C200=0,"",C193/C200)</f>
        <v/>
      </c>
    </row>
    <row r="194" spans="2:4" x14ac:dyDescent="0.25">
      <c r="B194" s="100" t="str">
        <f>C146</f>
        <v>Аренда</v>
      </c>
      <c r="C194" s="98">
        <f>C147</f>
        <v>0</v>
      </c>
      <c r="D194" s="96" t="str">
        <f>IF(C200=0,"",C194/C200)</f>
        <v/>
      </c>
    </row>
    <row r="195" spans="2:4" x14ac:dyDescent="0.25">
      <c r="B195" s="100" t="str">
        <f>D146</f>
        <v>З/плата</v>
      </c>
      <c r="C195" s="98">
        <f>D147</f>
        <v>0</v>
      </c>
      <c r="D195" s="96" t="str">
        <f>IF(C200=0,"",C195/C200)</f>
        <v/>
      </c>
    </row>
    <row r="196" spans="2:4" x14ac:dyDescent="0.25">
      <c r="B196" s="100" t="str">
        <f>E146</f>
        <v>Расходы 1</v>
      </c>
      <c r="C196" s="98">
        <f>E147</f>
        <v>0</v>
      </c>
      <c r="D196" s="96" t="str">
        <f>IF(C200=0,"",C196/C200)</f>
        <v/>
      </c>
    </row>
    <row r="197" spans="2:4" x14ac:dyDescent="0.25">
      <c r="B197" s="100" t="str">
        <f>F146</f>
        <v>Расходы 2</v>
      </c>
      <c r="C197" s="98">
        <f>F147</f>
        <v>0</v>
      </c>
      <c r="D197" s="96" t="str">
        <f>IF(C200=0,"",C197/C200)</f>
        <v/>
      </c>
    </row>
    <row r="198" spans="2:4" x14ac:dyDescent="0.25">
      <c r="B198" s="100" t="str">
        <f>G146</f>
        <v>Расходы 3</v>
      </c>
      <c r="C198" s="98">
        <f>G147</f>
        <v>0</v>
      </c>
      <c r="D198" s="96" t="str">
        <f>IF(C200=0,"",C198/C200)</f>
        <v/>
      </c>
    </row>
    <row r="199" spans="2:4" ht="15.75" thickBot="1" x14ac:dyDescent="0.3">
      <c r="B199" s="101" t="str">
        <f>H146</f>
        <v>Расходы 4</v>
      </c>
      <c r="C199" s="102">
        <f>H147</f>
        <v>0</v>
      </c>
      <c r="D199" s="96" t="str">
        <f>IF(C200=0,"",C199/C200)</f>
        <v/>
      </c>
    </row>
    <row r="200" spans="2:4" ht="15.75" thickBot="1" x14ac:dyDescent="0.3">
      <c r="B200" s="106" t="s">
        <v>45</v>
      </c>
      <c r="C200" s="107">
        <f>SUM(C192:C199)</f>
        <v>0</v>
      </c>
      <c r="D200" s="93">
        <f>SUM(D192:D199)</f>
        <v>0</v>
      </c>
    </row>
    <row r="202" spans="2:4" x14ac:dyDescent="0.25">
      <c r="B202" s="284" t="s">
        <v>54</v>
      </c>
      <c r="C202" s="284"/>
      <c r="D202" s="159" t="str">
        <f>IF(C200=0,"",(I142+O142-I147)/C200)</f>
        <v/>
      </c>
    </row>
    <row r="203" spans="2:4" x14ac:dyDescent="0.25">
      <c r="B203" s="284" t="s">
        <v>55</v>
      </c>
      <c r="C203" s="284"/>
      <c r="D203" s="159" t="str">
        <f>IF((I128+O128)=0,"",(I142+O142-I147)/(I128+O128))</f>
        <v/>
      </c>
    </row>
    <row r="206" spans="2:4" x14ac:dyDescent="0.25">
      <c r="B206" s="173" t="str">
        <f>IF(C200=0,"",CONCATENATE("Организация имеет ",ROUND(D202,2)," руб. чистой прибыли с каждого рубля, затраченного на производство и реализацию продукции."))</f>
        <v/>
      </c>
      <c r="D206" s="172"/>
    </row>
    <row r="207" spans="2:4" x14ac:dyDescent="0.25">
      <c r="B207" s="173" t="str">
        <f>IF((I128+O128)=0,"",CONCATENATE("Организация имеет ",ROUND(D203,2)," руб. чистой прибыли с рубля продаж."))</f>
        <v/>
      </c>
      <c r="D207" s="172"/>
    </row>
    <row r="208" spans="2:4" ht="32.25" customHeight="1" x14ac:dyDescent="0.25"/>
    <row r="209" spans="2:16" ht="30.75" customHeight="1" x14ac:dyDescent="0.25">
      <c r="B209" s="282" t="s">
        <v>57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</row>
    <row r="211" spans="2:16" ht="15.75" thickBot="1" x14ac:dyDescent="0.3"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 x14ac:dyDescent="0.25">
      <c r="B212" s="109" t="s">
        <v>59</v>
      </c>
      <c r="C212" s="116" t="str">
        <f>IF((I127+O127)=0,"",(I128+O128)/(I127+O127))</f>
        <v/>
      </c>
      <c r="E212" s="119" t="s">
        <v>62</v>
      </c>
      <c r="F212" s="120">
        <v>1</v>
      </c>
      <c r="G212" s="120" t="e">
        <f>IF(C218/4&lt;1,C218/4+1,C218/4)</f>
        <v>#VALUE!</v>
      </c>
      <c r="H212" s="120" t="e">
        <f>IF(C218/2&lt;1,C218/2+1,C218/2)</f>
        <v>#VALUE!</v>
      </c>
      <c r="I212" s="120" t="e">
        <f>IF(C218/1.33&lt;1,C218/1.33+1,C218/1.33)</f>
        <v>#VALUE!</v>
      </c>
      <c r="J212" s="121" t="str">
        <f>IF(C218&lt;1,C218+1,C218)</f>
        <v/>
      </c>
      <c r="K212" s="121" t="e">
        <f>IF(C218*1.25&lt;1,C218*1.25+1,C218*1.25)</f>
        <v>#VALUE!</v>
      </c>
      <c r="L212" s="120" t="e">
        <f>IF(C218*1.5&lt;1,C218*1.5+1,C218*1.5)</f>
        <v>#VALUE!</v>
      </c>
      <c r="M212" s="120" t="e">
        <f>IF(C218*1.75&lt;1,C218*1.75+1,C218*1.75)</f>
        <v>#VALUE!</v>
      </c>
      <c r="N212" s="120" t="e">
        <f>IF(C218*2&lt;1,C218*2+1,C218*2)</f>
        <v>#VALUE!</v>
      </c>
      <c r="O212" s="120" t="e">
        <f>IF(C218*2.25&lt;1,C218*2.25+1,C218*2.25)</f>
        <v>#VALUE!</v>
      </c>
      <c r="P212" s="119"/>
    </row>
    <row r="213" spans="2:16" x14ac:dyDescent="0.25">
      <c r="B213" s="110" t="s">
        <v>58</v>
      </c>
      <c r="C213" s="117" t="str">
        <f>IF((I127+O127)=0,"",(I129+O129)/(I127+O127))</f>
        <v/>
      </c>
      <c r="E213" s="119" t="s">
        <v>63</v>
      </c>
      <c r="F213" s="122" t="e">
        <f>F212*C212</f>
        <v>#VALUE!</v>
      </c>
      <c r="G213" s="122" t="e">
        <f>G212*C212</f>
        <v>#VALUE!</v>
      </c>
      <c r="H213" s="122" t="e">
        <f>H212*C212</f>
        <v>#VALUE!</v>
      </c>
      <c r="I213" s="122" t="e">
        <f>I212*C212</f>
        <v>#VALUE!</v>
      </c>
      <c r="J213" s="122" t="e">
        <f>J212*C212</f>
        <v>#VALUE!</v>
      </c>
      <c r="K213" s="122" t="e">
        <f>K212*C212</f>
        <v>#VALUE!</v>
      </c>
      <c r="L213" s="122" t="e">
        <f>L212*C212</f>
        <v>#VALUE!</v>
      </c>
      <c r="M213" s="122" t="e">
        <f>M212*C212</f>
        <v>#VALUE!</v>
      </c>
      <c r="N213" s="122" t="e">
        <f>N212*C212</f>
        <v>#VALUE!</v>
      </c>
      <c r="O213" s="122" t="e">
        <f>O212*C212</f>
        <v>#VALUE!</v>
      </c>
      <c r="P213" s="119"/>
    </row>
    <row r="214" spans="2:16" ht="15.75" thickBot="1" x14ac:dyDescent="0.3">
      <c r="B214" s="111" t="s">
        <v>60</v>
      </c>
      <c r="C214" s="118">
        <f>I147+I130+O130</f>
        <v>0</v>
      </c>
      <c r="E214" s="119" t="s">
        <v>64</v>
      </c>
      <c r="F214" s="95" t="e">
        <f>F212*C213</f>
        <v>#VALUE!</v>
      </c>
      <c r="G214" s="95" t="e">
        <f>G212*C213</f>
        <v>#VALUE!</v>
      </c>
      <c r="H214" s="95" t="e">
        <f>H212*C213</f>
        <v>#VALUE!</v>
      </c>
      <c r="I214" s="95" t="e">
        <f>I212*C213</f>
        <v>#VALUE!</v>
      </c>
      <c r="J214" s="95" t="e">
        <f>J212*C213</f>
        <v>#VALUE!</v>
      </c>
      <c r="K214" s="95" t="e">
        <f>K212*C213</f>
        <v>#VALUE!</v>
      </c>
      <c r="L214" s="95" t="e">
        <f>L212*C213</f>
        <v>#VALUE!</v>
      </c>
      <c r="M214" s="95" t="e">
        <f>M212*C213</f>
        <v>#VALUE!</v>
      </c>
      <c r="N214" s="95" t="e">
        <f>N212*C213</f>
        <v>#VALUE!</v>
      </c>
      <c r="O214" s="95" t="e">
        <f>O212*C213</f>
        <v>#VALUE!</v>
      </c>
      <c r="P214" s="119"/>
    </row>
    <row r="215" spans="2:16" x14ac:dyDescent="0.25">
      <c r="E215" s="119" t="s">
        <v>65</v>
      </c>
      <c r="F215" s="95" t="e">
        <f>F214+C214</f>
        <v>#VALUE!</v>
      </c>
      <c r="G215" s="95" t="e">
        <f>G214+C214</f>
        <v>#VALUE!</v>
      </c>
      <c r="H215" s="95" t="e">
        <f>H214+C214</f>
        <v>#VALUE!</v>
      </c>
      <c r="I215" s="95" t="e">
        <f>I214+C214</f>
        <v>#VALUE!</v>
      </c>
      <c r="J215" s="95" t="e">
        <f>J214+C214</f>
        <v>#VALUE!</v>
      </c>
      <c r="K215" s="95" t="e">
        <f>K214+C214</f>
        <v>#VALUE!</v>
      </c>
      <c r="L215" s="95" t="e">
        <f>L214+C214</f>
        <v>#VALUE!</v>
      </c>
      <c r="M215" s="95" t="e">
        <f>M214+C214</f>
        <v>#VALUE!</v>
      </c>
      <c r="N215" s="95" t="e">
        <f>N214+C214</f>
        <v>#VALUE!</v>
      </c>
      <c r="O215" s="95" t="e">
        <f>O214+C214</f>
        <v>#VALUE!</v>
      </c>
      <c r="P215" s="119"/>
    </row>
    <row r="216" spans="2:16" x14ac:dyDescent="0.25">
      <c r="B216" s="112" t="s">
        <v>61</v>
      </c>
      <c r="E216" s="119" t="s">
        <v>57</v>
      </c>
      <c r="F216" s="119"/>
      <c r="G216" s="119"/>
      <c r="H216" s="119"/>
      <c r="I216" s="119"/>
      <c r="J216" s="95" t="str">
        <f>C219</f>
        <v/>
      </c>
      <c r="K216" s="119"/>
      <c r="L216" s="119"/>
      <c r="M216" s="119"/>
      <c r="N216" s="119"/>
      <c r="O216" s="119"/>
      <c r="P216" s="119"/>
    </row>
    <row r="217" spans="2:16" x14ac:dyDescent="0.25"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 x14ac:dyDescent="0.25">
      <c r="B218" t="s">
        <v>67</v>
      </c>
      <c r="C218" s="160" t="str">
        <f>IF(C212="","",C214/(C212-C213))</f>
        <v/>
      </c>
    </row>
    <row r="219" spans="2:16" x14ac:dyDescent="0.25">
      <c r="B219" t="s">
        <v>66</v>
      </c>
      <c r="C219" s="160" t="str">
        <f>IF(C218="","",C212*C218)</f>
        <v/>
      </c>
    </row>
    <row r="224" spans="2:16" x14ac:dyDescent="0.25">
      <c r="P224" s="113"/>
    </row>
    <row r="229" spans="2:15" ht="28.5" x14ac:dyDescent="0.45">
      <c r="C229" s="146"/>
      <c r="D229" s="146"/>
      <c r="E229" s="146"/>
      <c r="F229" s="146"/>
      <c r="G229" s="297" t="s">
        <v>71</v>
      </c>
      <c r="H229" s="297"/>
      <c r="I229" s="297"/>
      <c r="J229" s="146"/>
      <c r="K229" s="146"/>
      <c r="L229" s="146"/>
      <c r="M229" s="146"/>
      <c r="N229" s="146"/>
      <c r="O229" s="146"/>
    </row>
    <row r="232" spans="2:15" x14ac:dyDescent="0.25">
      <c r="D232" s="124" t="s">
        <v>76</v>
      </c>
      <c r="M232" s="124" t="s">
        <v>77</v>
      </c>
    </row>
    <row r="233" spans="2:15" x14ac:dyDescent="0.25">
      <c r="G233" s="141"/>
      <c r="H233" s="142" t="s">
        <v>72</v>
      </c>
      <c r="I233" s="98"/>
    </row>
    <row r="234" spans="2:15" x14ac:dyDescent="0.25">
      <c r="G234" s="137"/>
      <c r="H234" s="136"/>
      <c r="I234" s="138"/>
    </row>
    <row r="235" spans="2:15" x14ac:dyDescent="0.25">
      <c r="D235" s="133" t="s">
        <v>68</v>
      </c>
      <c r="E235" s="126"/>
      <c r="G235" s="143"/>
      <c r="H235" s="158" t="s">
        <v>73</v>
      </c>
      <c r="I235" s="144"/>
      <c r="M235" s="147" t="s">
        <v>68</v>
      </c>
    </row>
    <row r="236" spans="2:15" x14ac:dyDescent="0.25">
      <c r="D236" s="155">
        <f>I125+O125</f>
        <v>0</v>
      </c>
      <c r="E236" s="126"/>
      <c r="G236" s="137"/>
      <c r="H236" s="136"/>
      <c r="I236" s="138"/>
      <c r="M236" s="154">
        <f>H237</f>
        <v>0</v>
      </c>
    </row>
    <row r="237" spans="2:15" x14ac:dyDescent="0.25">
      <c r="D237" s="128"/>
      <c r="F237" s="125">
        <f>IF(D236=0,0,D239/D236)</f>
        <v>0</v>
      </c>
      <c r="G237" s="137"/>
      <c r="H237" s="233">
        <f>D236</f>
        <v>0</v>
      </c>
      <c r="I237" s="138"/>
      <c r="O237" s="125">
        <f>H241</f>
        <v>0</v>
      </c>
    </row>
    <row r="238" spans="2:15" x14ac:dyDescent="0.25">
      <c r="D238" s="132" t="s">
        <v>11</v>
      </c>
      <c r="G238" s="137"/>
      <c r="H238" s="136"/>
      <c r="I238" s="138"/>
      <c r="M238" s="148" t="s">
        <v>11</v>
      </c>
    </row>
    <row r="239" spans="2:15" x14ac:dyDescent="0.25">
      <c r="B239" s="134">
        <f>IF(D236=0,0,D242/D236)</f>
        <v>0</v>
      </c>
      <c r="D239" s="156">
        <f>I126+O126</f>
        <v>0</v>
      </c>
      <c r="G239" s="143"/>
      <c r="H239" s="158" t="s">
        <v>75</v>
      </c>
      <c r="I239" s="144"/>
      <c r="K239" s="134">
        <f>IF(M236=0,0,M242/M236)</f>
        <v>0</v>
      </c>
      <c r="M239" s="153">
        <f>ROUND(M236*O237,0)</f>
        <v>0</v>
      </c>
    </row>
    <row r="240" spans="2:15" x14ac:dyDescent="0.25">
      <c r="D240" s="128"/>
      <c r="F240" s="135">
        <f>IF(D239=0,0,D242/D239)</f>
        <v>0</v>
      </c>
      <c r="G240" s="137"/>
      <c r="H240" s="136"/>
      <c r="I240" s="138"/>
      <c r="O240" s="135">
        <f>H245</f>
        <v>0</v>
      </c>
    </row>
    <row r="241" spans="4:13" x14ac:dyDescent="0.25">
      <c r="D241" s="131" t="s">
        <v>0</v>
      </c>
      <c r="G241" s="137"/>
      <c r="H241" s="234">
        <f>F237</f>
        <v>0</v>
      </c>
      <c r="I241" s="138"/>
      <c r="M241" s="149" t="s">
        <v>0</v>
      </c>
    </row>
    <row r="242" spans="4:13" x14ac:dyDescent="0.25">
      <c r="D242" s="157">
        <f>I127+O127</f>
        <v>0</v>
      </c>
      <c r="E242" s="126"/>
      <c r="G242" s="137"/>
      <c r="H242" s="136"/>
      <c r="I242" s="138"/>
      <c r="M242" s="152">
        <f>ROUND(M239*O240,0)</f>
        <v>0</v>
      </c>
    </row>
    <row r="243" spans="4:13" x14ac:dyDescent="0.25">
      <c r="D243" s="128"/>
      <c r="G243" s="143"/>
      <c r="H243" s="158" t="s">
        <v>74</v>
      </c>
      <c r="I243" s="144"/>
    </row>
    <row r="244" spans="4:13" x14ac:dyDescent="0.25">
      <c r="D244" s="130" t="s">
        <v>63</v>
      </c>
      <c r="E244" s="126"/>
      <c r="G244" s="137"/>
      <c r="H244" s="136"/>
      <c r="I244" s="138"/>
      <c r="M244" s="150" t="s">
        <v>63</v>
      </c>
    </row>
    <row r="245" spans="4:13" x14ac:dyDescent="0.25">
      <c r="D245" s="129">
        <f>I128+O128</f>
        <v>0</v>
      </c>
      <c r="E245" s="127"/>
      <c r="G245" s="137"/>
      <c r="H245" s="234">
        <f>F240</f>
        <v>0</v>
      </c>
      <c r="I245" s="138"/>
      <c r="M245" s="151">
        <f>IF(C212="",0,M242*C212)</f>
        <v>0</v>
      </c>
    </row>
    <row r="246" spans="4:13" x14ac:dyDescent="0.25">
      <c r="G246" s="139"/>
      <c r="H246" s="145"/>
      <c r="I246" s="140"/>
    </row>
  </sheetData>
  <sheetProtection password="A74F" sheet="1" objects="1" scenarios="1" selectLockedCells="1"/>
  <mergeCells count="107">
    <mergeCell ref="L5:L6"/>
    <mergeCell ref="M5:M6"/>
    <mergeCell ref="N5:N6"/>
    <mergeCell ref="O5:O6"/>
    <mergeCell ref="B27:E27"/>
    <mergeCell ref="K29:L29"/>
    <mergeCell ref="M29:N30"/>
    <mergeCell ref="O29:O30"/>
    <mergeCell ref="C4:I4"/>
    <mergeCell ref="K4:O4"/>
    <mergeCell ref="C5:C6"/>
    <mergeCell ref="D5:E5"/>
    <mergeCell ref="F5:F6"/>
    <mergeCell ref="G5:G6"/>
    <mergeCell ref="H5:H6"/>
    <mergeCell ref="I5:I6"/>
    <mergeCell ref="K5:K6"/>
    <mergeCell ref="M34:M35"/>
    <mergeCell ref="N34:N35"/>
    <mergeCell ref="O34:O35"/>
    <mergeCell ref="B56:E56"/>
    <mergeCell ref="K58:L58"/>
    <mergeCell ref="M58:N59"/>
    <mergeCell ref="O58:O59"/>
    <mergeCell ref="C33:I33"/>
    <mergeCell ref="K33:O33"/>
    <mergeCell ref="C34:C35"/>
    <mergeCell ref="D34:E34"/>
    <mergeCell ref="F34:F35"/>
    <mergeCell ref="G34:G35"/>
    <mergeCell ref="H34:H35"/>
    <mergeCell ref="I34:I35"/>
    <mergeCell ref="K34:K35"/>
    <mergeCell ref="L34:L35"/>
    <mergeCell ref="M63:M64"/>
    <mergeCell ref="N63:N64"/>
    <mergeCell ref="O63:O64"/>
    <mergeCell ref="B85:E85"/>
    <mergeCell ref="K87:L87"/>
    <mergeCell ref="M87:N88"/>
    <mergeCell ref="O87:O88"/>
    <mergeCell ref="C62:I62"/>
    <mergeCell ref="K62:O62"/>
    <mergeCell ref="C63:C64"/>
    <mergeCell ref="D63:E63"/>
    <mergeCell ref="F63:F64"/>
    <mergeCell ref="G63:G64"/>
    <mergeCell ref="H63:H64"/>
    <mergeCell ref="I63:I64"/>
    <mergeCell ref="K63:K64"/>
    <mergeCell ref="L63:L64"/>
    <mergeCell ref="M92:M93"/>
    <mergeCell ref="N92:N93"/>
    <mergeCell ref="O92:O93"/>
    <mergeCell ref="B114:E114"/>
    <mergeCell ref="K116:L116"/>
    <mergeCell ref="M116:N117"/>
    <mergeCell ref="O116:O117"/>
    <mergeCell ref="C91:I91"/>
    <mergeCell ref="K91:O91"/>
    <mergeCell ref="C92:C93"/>
    <mergeCell ref="D92:E92"/>
    <mergeCell ref="F92:F93"/>
    <mergeCell ref="G92:G93"/>
    <mergeCell ref="H92:H93"/>
    <mergeCell ref="I92:I93"/>
    <mergeCell ref="K92:K93"/>
    <mergeCell ref="L92:L93"/>
    <mergeCell ref="L122:L123"/>
    <mergeCell ref="M122:M123"/>
    <mergeCell ref="N122:N123"/>
    <mergeCell ref="O122:O123"/>
    <mergeCell ref="B144:I144"/>
    <mergeCell ref="B120:O120"/>
    <mergeCell ref="C121:I121"/>
    <mergeCell ref="K121:O121"/>
    <mergeCell ref="B122:B123"/>
    <mergeCell ref="C122:C123"/>
    <mergeCell ref="D122:E122"/>
    <mergeCell ref="F122:F123"/>
    <mergeCell ref="G122:G123"/>
    <mergeCell ref="H122:H123"/>
    <mergeCell ref="I122:I123"/>
    <mergeCell ref="B1:O1"/>
    <mergeCell ref="B202:C202"/>
    <mergeCell ref="B203:C203"/>
    <mergeCell ref="B209:O209"/>
    <mergeCell ref="G229:I229"/>
    <mergeCell ref="E163:F163"/>
    <mergeCell ref="E164:F164"/>
    <mergeCell ref="E165:F165"/>
    <mergeCell ref="E166:F166"/>
    <mergeCell ref="E167:F167"/>
    <mergeCell ref="B189:O189"/>
    <mergeCell ref="E157:F157"/>
    <mergeCell ref="E158:F158"/>
    <mergeCell ref="E159:F159"/>
    <mergeCell ref="E160:F160"/>
    <mergeCell ref="E161:F161"/>
    <mergeCell ref="E162:F162"/>
    <mergeCell ref="K146:L146"/>
    <mergeCell ref="M146:N147"/>
    <mergeCell ref="O146:O147"/>
    <mergeCell ref="K147:L147"/>
    <mergeCell ref="B152:O152"/>
    <mergeCell ref="E156:F156"/>
    <mergeCell ref="K122:K1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Заходы_плюс">
                <anchor moveWithCells="1">
                  <from>
                    <xdr:col>8</xdr:col>
                    <xdr:colOff>9525</xdr:colOff>
                    <xdr:row>235</xdr:row>
                    <xdr:rowOff>161925</xdr:rowOff>
                  </from>
                  <to>
                    <xdr:col>8</xdr:col>
                    <xdr:colOff>276225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Заходы_минус">
                <anchor moveWithCells="1">
                  <from>
                    <xdr:col>6</xdr:col>
                    <xdr:colOff>704850</xdr:colOff>
                    <xdr:row>235</xdr:row>
                    <xdr:rowOff>171450</xdr:rowOff>
                  </from>
                  <to>
                    <xdr:col>7</xdr:col>
                    <xdr:colOff>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Button 3">
              <controlPr defaultSize="0" print="0" autoFill="0" autoPict="0" macro="[0]!Лиды_плюс">
                <anchor moveWithCells="1">
                  <from>
                    <xdr:col>8</xdr:col>
                    <xdr:colOff>0</xdr:colOff>
                    <xdr:row>239</xdr:row>
                    <xdr:rowOff>161925</xdr:rowOff>
                  </from>
                  <to>
                    <xdr:col>8</xdr:col>
                    <xdr:colOff>266700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Button 4">
              <controlPr defaultSize="0" print="0" autoFill="0" autoPict="0" macro="[0]!Продажи_плюс">
                <anchor moveWithCells="1">
                  <from>
                    <xdr:col>8</xdr:col>
                    <xdr:colOff>9525</xdr:colOff>
                    <xdr:row>243</xdr:row>
                    <xdr:rowOff>171450</xdr:rowOff>
                  </from>
                  <to>
                    <xdr:col>8</xdr:col>
                    <xdr:colOff>276225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Button 5">
              <controlPr defaultSize="0" print="0" autoFill="0" autoPict="0" macro="[0]!Лиды_минус">
                <anchor moveWithCells="1">
                  <from>
                    <xdr:col>6</xdr:col>
                    <xdr:colOff>704850</xdr:colOff>
                    <xdr:row>239</xdr:row>
                    <xdr:rowOff>171450</xdr:rowOff>
                  </from>
                  <to>
                    <xdr:col>7</xdr:col>
                    <xdr:colOff>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Button 6">
              <controlPr defaultSize="0" print="0" autoFill="0" autoPict="0" macro="[0]!Продажи_минус">
                <anchor moveWithCells="1">
                  <from>
                    <xdr:col>6</xdr:col>
                    <xdr:colOff>704850</xdr:colOff>
                    <xdr:row>243</xdr:row>
                    <xdr:rowOff>171450</xdr:rowOff>
                  </from>
                  <to>
                    <xdr:col>7</xdr:col>
                    <xdr:colOff>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Button 7">
              <controlPr defaultSize="0" print="0" autoFill="0" autoPict="0" macro="[0]!Сброс">
                <anchor moveWithCells="1">
                  <from>
                    <xdr:col>10</xdr:col>
                    <xdr:colOff>9525</xdr:colOff>
                    <xdr:row>244</xdr:row>
                    <xdr:rowOff>133350</xdr:rowOff>
                  </from>
                  <to>
                    <xdr:col>10</xdr:col>
                    <xdr:colOff>590550</xdr:colOff>
                    <xdr:row>245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R126"/>
  <sheetViews>
    <sheetView showGridLines="0" showRowColHeaders="0" workbookViewId="0">
      <pane ySplit="1" topLeftCell="A2" activePane="bottomLeft" state="frozen"/>
      <selection pane="bottomLeft" activeCell="R5" sqref="R5"/>
    </sheetView>
  </sheetViews>
  <sheetFormatPr defaultRowHeight="15" x14ac:dyDescent="0.25"/>
  <cols>
    <col min="1" max="1" width="6.5703125" customWidth="1"/>
    <col min="2" max="2" width="9.140625" customWidth="1"/>
    <col min="3" max="13" width="9.5703125" bestFit="1" customWidth="1"/>
  </cols>
  <sheetData>
    <row r="1" spans="1:17" ht="99.95" customHeight="1" x14ac:dyDescent="0.25">
      <c r="B1" s="262" t="s">
        <v>142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4" spans="1:17" ht="22.5" x14ac:dyDescent="0.3">
      <c r="B4" s="332" t="s">
        <v>143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</row>
    <row r="5" spans="1:17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7" x14ac:dyDescent="0.25">
      <c r="A6" s="63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x14ac:dyDescent="0.25">
      <c r="A7" s="63"/>
      <c r="B7" s="119"/>
      <c r="C7" s="119" t="s">
        <v>37</v>
      </c>
      <c r="D7" s="119" t="s">
        <v>85</v>
      </c>
      <c r="E7" s="119" t="s">
        <v>91</v>
      </c>
      <c r="F7" s="119" t="s">
        <v>96</v>
      </c>
      <c r="G7" s="119" t="s">
        <v>102</v>
      </c>
      <c r="H7" s="119" t="s">
        <v>107</v>
      </c>
      <c r="I7" s="119" t="s">
        <v>112</v>
      </c>
      <c r="J7" s="119" t="s">
        <v>117</v>
      </c>
      <c r="K7" s="119" t="s">
        <v>122</v>
      </c>
      <c r="L7" s="119" t="s">
        <v>127</v>
      </c>
      <c r="M7" s="119" t="s">
        <v>132</v>
      </c>
      <c r="N7" s="119" t="s">
        <v>137</v>
      </c>
      <c r="O7" s="119"/>
      <c r="P7" s="119"/>
      <c r="Q7" s="119"/>
    </row>
    <row r="8" spans="1:17" x14ac:dyDescent="0.25">
      <c r="A8" s="63"/>
      <c r="B8" s="119" t="s">
        <v>33</v>
      </c>
      <c r="C8" s="120" t="e">
        <f>IF(Январь!M146=0,NA(),Январь!M146)</f>
        <v>#N/A</v>
      </c>
      <c r="D8" s="120" t="e">
        <f>IF(Февраль!M146=0,NA(),Февраль!M146)</f>
        <v>#N/A</v>
      </c>
      <c r="E8" s="120" t="e">
        <f>IF(Март!M146=0,NA(),Март!M146)</f>
        <v>#N/A</v>
      </c>
      <c r="F8" s="120" t="e">
        <f>IF(Апрель!M146=0,NA(),Апрель!M146)</f>
        <v>#N/A</v>
      </c>
      <c r="G8" s="120" t="e">
        <f>IF(Май!M146=0,NA(),Май!M146)</f>
        <v>#N/A</v>
      </c>
      <c r="H8" s="120" t="e">
        <f>IF(Июнь!M146=0,NA(),Июнь!M146)</f>
        <v>#N/A</v>
      </c>
      <c r="I8" s="120" t="e">
        <f>IF(Июль!M146=0,NA(),Июль!M146)</f>
        <v>#N/A</v>
      </c>
      <c r="J8" s="120" t="e">
        <f>IF(Август!M146=0,NA(),Август!M146)</f>
        <v>#N/A</v>
      </c>
      <c r="K8" s="120" t="e">
        <f>IF(Сентябрь!M146=0,NA(),Сентябрь!M146)</f>
        <v>#N/A</v>
      </c>
      <c r="L8" s="120" t="e">
        <f>IF(Октябрь!M146=0,NA(),Октябрь!M146)</f>
        <v>#N/A</v>
      </c>
      <c r="M8" s="120" t="e">
        <f>IF(Ноябрь!M146=0,NA(),Ноябрь!M146)</f>
        <v>#N/A</v>
      </c>
      <c r="N8" s="120" t="e">
        <f>IF(Декабрь!M146=0,NA(),Декабрь!M146)</f>
        <v>#N/A</v>
      </c>
      <c r="O8" s="119"/>
      <c r="P8" s="119"/>
      <c r="Q8" s="119"/>
    </row>
    <row r="9" spans="1:17" x14ac:dyDescent="0.25">
      <c r="A9" s="63"/>
      <c r="B9" s="119" t="s">
        <v>63</v>
      </c>
      <c r="C9" s="120" t="e">
        <f>IF(C8=0,NA(),Январь!I128+Январь!O128)</f>
        <v>#N/A</v>
      </c>
      <c r="D9" s="120" t="e">
        <f>IF(D8=0,NA(),Февраль!I128+Февраль!O128)</f>
        <v>#N/A</v>
      </c>
      <c r="E9" s="120" t="e">
        <f>IF(E8=0,NA(),Март!I128+Март!O128)</f>
        <v>#N/A</v>
      </c>
      <c r="F9" s="120" t="e">
        <f>IF(F8=0,NA(),Апрель!I128+Апрель!O128)</f>
        <v>#N/A</v>
      </c>
      <c r="G9" s="120" t="e">
        <f>IF(G8=0,NA(),Май!I128+Май!O128)</f>
        <v>#N/A</v>
      </c>
      <c r="H9" s="120" t="e">
        <f>IF(H8=0,NA(),Июнь!I128+Июнь!O128)</f>
        <v>#N/A</v>
      </c>
      <c r="I9" s="120" t="e">
        <f>IF(I8=0,NA(),Июль!I128+Июль!O128)</f>
        <v>#N/A</v>
      </c>
      <c r="J9" s="120" t="e">
        <f>IF(J8=0,NA(),Август!I128+Август!O128)</f>
        <v>#N/A</v>
      </c>
      <c r="K9" s="120" t="e">
        <f>IF(K8=0,NA(),Сентябрь!I128+Сентябрь!O128)</f>
        <v>#N/A</v>
      </c>
      <c r="L9" s="120" t="e">
        <f>IF(L8=0,NA(),Октябрь!I128+Октябрь!O128)</f>
        <v>#N/A</v>
      </c>
      <c r="M9" s="120" t="e">
        <f>IF(M8=0,NA(),Ноябрь!I128+Ноябрь!O128)</f>
        <v>#N/A</v>
      </c>
      <c r="N9" s="120" t="e">
        <f>IF(N8=0,NA(),Декабрь!I128+Декабрь!O128)</f>
        <v>#N/A</v>
      </c>
      <c r="O9" s="119"/>
      <c r="P9" s="119"/>
      <c r="Q9" s="119"/>
    </row>
    <row r="10" spans="1:17" x14ac:dyDescent="0.25">
      <c r="A10" s="63"/>
      <c r="B10" s="119" t="s">
        <v>59</v>
      </c>
      <c r="C10" s="120" t="e">
        <f>IF(Январь!C212="",NA(),Январь!C212)</f>
        <v>#N/A</v>
      </c>
      <c r="D10" s="120" t="e">
        <f>IF(Февраль!C212="",NA(),Февраль!C212)</f>
        <v>#N/A</v>
      </c>
      <c r="E10" s="120" t="e">
        <f>IF(Март!C212="",NA(),Март!C212)</f>
        <v>#N/A</v>
      </c>
      <c r="F10" s="120" t="e">
        <f>IF(Апрель!C212="",NA(),Апрель!C212)</f>
        <v>#N/A</v>
      </c>
      <c r="G10" s="120" t="e">
        <f>IF(Май!C212="",NA(),Май!C212)</f>
        <v>#N/A</v>
      </c>
      <c r="H10" s="120" t="e">
        <f>IF(Июнь!C212="",NA(),Июнь!C212)</f>
        <v>#N/A</v>
      </c>
      <c r="I10" s="120" t="e">
        <f>IF(Июль!C212="",NA(),Июль!C212)</f>
        <v>#N/A</v>
      </c>
      <c r="J10" s="120" t="e">
        <f>IF(Август!C212="",NA(),Август!C212)</f>
        <v>#N/A</v>
      </c>
      <c r="K10" s="120" t="e">
        <f>IF(Сентябрь!C212="",NA(),Сентябрь!C212)</f>
        <v>#N/A</v>
      </c>
      <c r="L10" s="120" t="e">
        <f>IF(Октябрь!C212="",NA(),Октябрь!C212)</f>
        <v>#N/A</v>
      </c>
      <c r="M10" s="120" t="e">
        <f>IF(Ноябрь!C212="",NA(),Ноябрь!C212)</f>
        <v>#N/A</v>
      </c>
      <c r="N10" s="120" t="e">
        <f>IF(Декабрь!C212="",NA(),Декабрь!C212)</f>
        <v>#N/A</v>
      </c>
      <c r="O10" s="119"/>
      <c r="P10" s="119"/>
      <c r="Q10" s="119"/>
    </row>
    <row r="11" spans="1:17" x14ac:dyDescent="0.25">
      <c r="A11" s="63"/>
      <c r="B11" s="119" t="s">
        <v>58</v>
      </c>
      <c r="C11" s="120" t="e">
        <f>IF(Январь!C213="",NA(),Январь!C213)</f>
        <v>#N/A</v>
      </c>
      <c r="D11" s="120" t="e">
        <f>IF(Февраль!C213="",NA(),Февраль!C213)</f>
        <v>#N/A</v>
      </c>
      <c r="E11" s="120" t="e">
        <f>IF(Март!C213="",NA(),Март!C213)</f>
        <v>#N/A</v>
      </c>
      <c r="F11" s="120" t="e">
        <f>IF(Апрель!C213="",NA(),Апрель!C213)</f>
        <v>#N/A</v>
      </c>
      <c r="G11" s="120" t="e">
        <f>IF(Май!C213="",NA(),Май!C213)</f>
        <v>#N/A</v>
      </c>
      <c r="H11" s="120" t="e">
        <f>IF(Июнь!C213="",NA(),Июнь!C213)</f>
        <v>#N/A</v>
      </c>
      <c r="I11" s="120" t="e">
        <f>IF(Июль!C213="",NA(),Июль!C213)</f>
        <v>#N/A</v>
      </c>
      <c r="J11" s="120" t="e">
        <f>IF(Август!C213="",NA(),Август!C213)</f>
        <v>#N/A</v>
      </c>
      <c r="K11" s="120" t="e">
        <f>IF(Сентябрь!C213="",NA(),Сентябрь!C213)</f>
        <v>#N/A</v>
      </c>
      <c r="L11" s="120" t="e">
        <f>IF(Октябрь!C213="",NA(),Октябрь!C213)</f>
        <v>#N/A</v>
      </c>
      <c r="M11" s="120" t="e">
        <f>IF(Ноябрь!C213="",NA(),Ноябрь!C213)</f>
        <v>#N/A</v>
      </c>
      <c r="N11" s="120" t="e">
        <f>IF(Декабрь!C213="",NA(),Декабрь!C213)</f>
        <v>#N/A</v>
      </c>
      <c r="O11" s="119"/>
      <c r="P11" s="119"/>
      <c r="Q11" s="119"/>
    </row>
    <row r="12" spans="1:17" x14ac:dyDescent="0.25">
      <c r="A12" s="63"/>
      <c r="B12" s="119" t="s">
        <v>144</v>
      </c>
      <c r="C12" s="120" t="e">
        <f>IF(Январь!M146=0,NA(),Январь!C193)</f>
        <v>#N/A</v>
      </c>
      <c r="D12" s="120" t="e">
        <f>IF(Февраль!M146=0,NA(),Февраль!C193)</f>
        <v>#N/A</v>
      </c>
      <c r="E12" s="120" t="e">
        <f>IF(Март!M146=0,NA(),Март!C193)</f>
        <v>#N/A</v>
      </c>
      <c r="F12" s="120" t="e">
        <f>IF(Апрель!M146=0,NA(),Апрель!C193)</f>
        <v>#N/A</v>
      </c>
      <c r="G12" s="120" t="e">
        <f>IF(Май!M146=0,NA(),Май!C193)</f>
        <v>#N/A</v>
      </c>
      <c r="H12" s="120" t="e">
        <f>IF(Июнь!M146=0,NA(),Июнь!C193)</f>
        <v>#N/A</v>
      </c>
      <c r="I12" s="120" t="e">
        <f>IF(Июль!M146=0,NA(),Июль!C193)</f>
        <v>#N/A</v>
      </c>
      <c r="J12" s="120" t="e">
        <f>IF(Август!M146=0,NA(),Август!C193)</f>
        <v>#N/A</v>
      </c>
      <c r="K12" s="120" t="e">
        <f>IF(Сентябрь!M146=0,NA(),Сентябрь!C193)</f>
        <v>#N/A</v>
      </c>
      <c r="L12" s="120" t="e">
        <f>IF(Октябрь!M146=0,NA(),Октябрь!C193)</f>
        <v>#N/A</v>
      </c>
      <c r="M12" s="120" t="e">
        <f>IF(Ноябрь!M146=0,NA(),Ноябрь!C193)</f>
        <v>#N/A</v>
      </c>
      <c r="N12" s="120" t="e">
        <f>IF(Декабрь!M146=0,NA(),Декабрь!C193)</f>
        <v>#N/A</v>
      </c>
      <c r="O12" s="119"/>
      <c r="P12" s="119"/>
      <c r="Q12" s="119"/>
    </row>
    <row r="13" spans="1:17" x14ac:dyDescent="0.25">
      <c r="A13" s="63"/>
      <c r="B13" s="119" t="s">
        <v>145</v>
      </c>
      <c r="C13" s="120" t="e">
        <f>IF(Январь!M146=0,NA(),Январь!I147)</f>
        <v>#N/A</v>
      </c>
      <c r="D13" s="120" t="e">
        <f>IF(Февраль!M146=0,NA(),Февраль!I147)</f>
        <v>#N/A</v>
      </c>
      <c r="E13" s="120" t="e">
        <f>IF(Март!M146=0,NA(),Март!I147)</f>
        <v>#N/A</v>
      </c>
      <c r="F13" s="120" t="e">
        <f>IF(Апрель!M146=0,NA(),Апрель!I147)</f>
        <v>#N/A</v>
      </c>
      <c r="G13" s="120" t="e">
        <f>IF(Май!M146=0,NA(),Май!I147)</f>
        <v>#N/A</v>
      </c>
      <c r="H13" s="120" t="e">
        <f>IF(Июнь!M146=0,NA(),Июнь!I147)</f>
        <v>#N/A</v>
      </c>
      <c r="I13" s="120" t="e">
        <f>IF(Июль!M146=0,NA(),Июль!I147)</f>
        <v>#N/A</v>
      </c>
      <c r="J13" s="120" t="e">
        <f>IF(Август!M146=0,NA(),Август!I147)</f>
        <v>#N/A</v>
      </c>
      <c r="K13" s="120" t="e">
        <f>IF(Сентябрь!M146=0,NA(),Сентябрь!I147)</f>
        <v>#N/A</v>
      </c>
      <c r="L13" s="120" t="e">
        <f>IF(Октябрь!M146=0,NA(),Октябрь!I147)</f>
        <v>#N/A</v>
      </c>
      <c r="M13" s="120" t="e">
        <f>IF(Ноябрь!M146=0,NA(),Ноябрь!I147)</f>
        <v>#N/A</v>
      </c>
      <c r="N13" s="120" t="e">
        <f>IF(Декабрь!M146=0,NA(),Декабрь!I147)</f>
        <v>#N/A</v>
      </c>
      <c r="O13" s="119"/>
      <c r="P13" s="119"/>
      <c r="Q13" s="119"/>
    </row>
    <row r="14" spans="1:17" x14ac:dyDescent="0.25">
      <c r="A14" s="63"/>
      <c r="B14" s="119" t="s">
        <v>65</v>
      </c>
      <c r="C14" s="120" t="e">
        <f>C12+C13</f>
        <v>#N/A</v>
      </c>
      <c r="D14" s="120" t="e">
        <f t="shared" ref="D14:N14" si="0">D12+D13</f>
        <v>#N/A</v>
      </c>
      <c r="E14" s="120" t="e">
        <f t="shared" si="0"/>
        <v>#N/A</v>
      </c>
      <c r="F14" s="120" t="e">
        <f t="shared" si="0"/>
        <v>#N/A</v>
      </c>
      <c r="G14" s="120" t="e">
        <f t="shared" si="0"/>
        <v>#N/A</v>
      </c>
      <c r="H14" s="120" t="e">
        <f t="shared" si="0"/>
        <v>#N/A</v>
      </c>
      <c r="I14" s="120" t="e">
        <f t="shared" si="0"/>
        <v>#N/A</v>
      </c>
      <c r="J14" s="120" t="e">
        <f t="shared" si="0"/>
        <v>#N/A</v>
      </c>
      <c r="K14" s="120" t="e">
        <f t="shared" si="0"/>
        <v>#N/A</v>
      </c>
      <c r="L14" s="120" t="e">
        <f t="shared" si="0"/>
        <v>#N/A</v>
      </c>
      <c r="M14" s="120" t="e">
        <f t="shared" si="0"/>
        <v>#N/A</v>
      </c>
      <c r="N14" s="120" t="e">
        <f t="shared" si="0"/>
        <v>#N/A</v>
      </c>
      <c r="O14" s="119"/>
      <c r="P14" s="119"/>
      <c r="Q14" s="119"/>
    </row>
    <row r="15" spans="1:17" x14ac:dyDescent="0.25">
      <c r="A15" s="63"/>
      <c r="B15" s="119" t="s">
        <v>146</v>
      </c>
      <c r="C15" s="176" t="e">
        <f>IF(Январь!F237=0,NA(),Январь!F237)</f>
        <v>#N/A</v>
      </c>
      <c r="D15" s="176" t="e">
        <f>IF(Февраль!F237=0,NA(),Февраль!F237)</f>
        <v>#N/A</v>
      </c>
      <c r="E15" s="176" t="e">
        <f>IF(Март!F237=0,NA(),Март!F237)</f>
        <v>#N/A</v>
      </c>
      <c r="F15" s="176" t="e">
        <f>IF(Апрель!F237=0,NA(),Апрель!F237)</f>
        <v>#N/A</v>
      </c>
      <c r="G15" s="176" t="e">
        <f>IF(Май!F237=0,NA(),Май!F237)</f>
        <v>#N/A</v>
      </c>
      <c r="H15" s="176" t="e">
        <f>IF(Июнь!F237=0,NA(),Июнь!F237)</f>
        <v>#N/A</v>
      </c>
      <c r="I15" s="176" t="e">
        <f>IF(Июль!F237=0,NA(),Июль!F237)</f>
        <v>#N/A</v>
      </c>
      <c r="J15" s="176" t="e">
        <f>IF(Август!F237=0,NA(),Август!F237)</f>
        <v>#N/A</v>
      </c>
      <c r="K15" s="176" t="e">
        <f>IF(Сентябрь!F237=0,NA(),Сентябрь!F237)</f>
        <v>#N/A</v>
      </c>
      <c r="L15" s="176" t="e">
        <f>IF(Октябрь!F237=0,NA(),Октябрь!F237)</f>
        <v>#N/A</v>
      </c>
      <c r="M15" s="176" t="e">
        <f>IF(Ноябрь!F237=0,NA(),Ноябрь!F237)</f>
        <v>#N/A</v>
      </c>
      <c r="N15" s="176" t="e">
        <f>IF(Декабрь!F237=0,NA(),Декабрь!F237)</f>
        <v>#N/A</v>
      </c>
      <c r="O15" s="119"/>
      <c r="P15" s="119"/>
      <c r="Q15" s="119"/>
    </row>
    <row r="16" spans="1:17" x14ac:dyDescent="0.25">
      <c r="A16" s="63"/>
      <c r="B16" s="119" t="s">
        <v>147</v>
      </c>
      <c r="C16" s="214" t="e">
        <f>IF(Январь!F240=0,NA(),Январь!F240)</f>
        <v>#N/A</v>
      </c>
      <c r="D16" s="214" t="e">
        <f>IF(Февраль!F240=0,NA(),Февраль!F240)</f>
        <v>#N/A</v>
      </c>
      <c r="E16" s="214" t="e">
        <f>IF(Март!F240=0,NA(),Март!F240)</f>
        <v>#N/A</v>
      </c>
      <c r="F16" s="214" t="e">
        <f>IF(Апрель!F240=0,NA(),Апрель!F240)</f>
        <v>#N/A</v>
      </c>
      <c r="G16" s="214" t="e">
        <f>IF(Май!F240=0,NA(),Май!F240)</f>
        <v>#N/A</v>
      </c>
      <c r="H16" s="214" t="e">
        <f>IF(Июнь!F240=0,NA(),Июнь!F240)</f>
        <v>#N/A</v>
      </c>
      <c r="I16" s="214" t="e">
        <f>IF(Июль!F240=0,NA(),Июль!F240)</f>
        <v>#N/A</v>
      </c>
      <c r="J16" s="214" t="e">
        <f>IF(Август!F240=0,NA(),Август!F240)</f>
        <v>#N/A</v>
      </c>
      <c r="K16" s="214" t="e">
        <f>IF(Сентябрь!F240=0,NA(),Сентябрь!F240)</f>
        <v>#N/A</v>
      </c>
      <c r="L16" s="214" t="e">
        <f>IF(Октябрь!F240=0,NA(),Октябрь!F240)</f>
        <v>#N/A</v>
      </c>
      <c r="M16" s="214" t="e">
        <f>IF(Ноябрь!F240=0,NA(),Ноябрь!F240)</f>
        <v>#N/A</v>
      </c>
      <c r="N16" s="214" t="e">
        <f>IF(Декабрь!F240=0,NA(),Декабрь!F240)</f>
        <v>#N/A</v>
      </c>
      <c r="O16" s="119"/>
      <c r="P16" s="119"/>
      <c r="Q16" s="119"/>
    </row>
    <row r="17" spans="1:17" x14ac:dyDescent="0.25">
      <c r="A17" s="63"/>
      <c r="B17" s="119" t="s">
        <v>148</v>
      </c>
      <c r="C17" s="176" t="e">
        <f>IF(Январь!B239=0,NA(),Январь!B239)</f>
        <v>#N/A</v>
      </c>
      <c r="D17" s="176" t="e">
        <f>IF(Февраль!B239=0,NA(),Февраль!B239)</f>
        <v>#N/A</v>
      </c>
      <c r="E17" s="176" t="e">
        <f>IF(Март!B239=0,NA(),Март!B239)</f>
        <v>#N/A</v>
      </c>
      <c r="F17" s="176" t="e">
        <f>IF(Апрель!B239=0,NA(),Апрель!B239)</f>
        <v>#N/A</v>
      </c>
      <c r="G17" s="176" t="e">
        <f>IF(Май!B239=0,NA(),Май!B239)</f>
        <v>#N/A</v>
      </c>
      <c r="H17" s="176" t="e">
        <f>IF(Июнь!B239=0,NA(),Июнь!B239)</f>
        <v>#N/A</v>
      </c>
      <c r="I17" s="176" t="e">
        <f>IF(Июль!B239=0,NA(),Июль!B239)</f>
        <v>#N/A</v>
      </c>
      <c r="J17" s="176" t="e">
        <f>IF(Август!B239=0,NA(),Август!B239)</f>
        <v>#N/A</v>
      </c>
      <c r="K17" s="176" t="e">
        <f>IF(Сентябрь!B239=0,NA(),Сентябрь!B239)</f>
        <v>#N/A</v>
      </c>
      <c r="L17" s="176" t="e">
        <f>IF(Октябрь!B239=0,NA(),Октябрь!B239)</f>
        <v>#N/A</v>
      </c>
      <c r="M17" s="176" t="e">
        <f>IF(Ноябрь!B239=0,NA(),Ноябрь!B239)</f>
        <v>#N/A</v>
      </c>
      <c r="N17" s="176" t="e">
        <f>IF(Декабрь!B239=0,NA(),Декабрь!B239)</f>
        <v>#N/A</v>
      </c>
      <c r="O17" s="119"/>
      <c r="P17" s="119"/>
      <c r="Q17" s="119"/>
    </row>
    <row r="18" spans="1:17" x14ac:dyDescent="0.25">
      <c r="A18" s="63"/>
      <c r="B18" s="119" t="s">
        <v>149</v>
      </c>
      <c r="C18" s="120" t="e">
        <f>(Январь!I130+Январь!O130)/(Январь!I126+Январь!O126)</f>
        <v>#DIV/0!</v>
      </c>
      <c r="D18" s="120" t="e">
        <f>(Февраль!I130+Февраль!O130)/(Февраль!I126+Февраль!O126)</f>
        <v>#DIV/0!</v>
      </c>
      <c r="E18" s="120" t="e">
        <f>(Март!I130+Март!O130)/(Март!I126+Март!O126)</f>
        <v>#DIV/0!</v>
      </c>
      <c r="F18" s="120" t="e">
        <f>(Апрель!I130+Апрель!O130)/(Апрель!I126+Апрель!O126)</f>
        <v>#DIV/0!</v>
      </c>
      <c r="G18" s="120" t="e">
        <f>(Май!I130+Май!O130)/(Май!I126+Май!O126)</f>
        <v>#DIV/0!</v>
      </c>
      <c r="H18" s="120" t="e">
        <f>(Июнь!I130+Июнь!O130)/(Июнь!I126+Июнь!O126)</f>
        <v>#DIV/0!</v>
      </c>
      <c r="I18" s="120" t="e">
        <f>(Июль!I130+Июль!O130)/(Июль!I126+Июль!O126)</f>
        <v>#DIV/0!</v>
      </c>
      <c r="J18" s="120" t="e">
        <f>(Август!I130+Август!O130)/(Август!I126+Август!O126)</f>
        <v>#DIV/0!</v>
      </c>
      <c r="K18" s="120" t="e">
        <f>(Сентябрь!I130+Сентябрь!O130)/(Сентябрь!I126+Сентябрь!O126)</f>
        <v>#DIV/0!</v>
      </c>
      <c r="L18" s="120" t="e">
        <f>(Октябрь!I130+Октябрь!O130)/(Октябрь!I126+Октябрь!O126)</f>
        <v>#DIV/0!</v>
      </c>
      <c r="M18" s="120" t="e">
        <f>(Ноябрь!I130+Ноябрь!O130)/(Ноябрь!I126+Ноябрь!O126)</f>
        <v>#DIV/0!</v>
      </c>
      <c r="N18" s="120" t="e">
        <f>(Декабрь!I130+Декабрь!O130)/(Декабрь!I126+Декабрь!O126)</f>
        <v>#DIV/0!</v>
      </c>
      <c r="O18" s="119"/>
      <c r="P18" s="119"/>
      <c r="Q18" s="119"/>
    </row>
    <row r="19" spans="1:17" x14ac:dyDescent="0.25">
      <c r="A19" s="63"/>
      <c r="B19" s="119" t="s">
        <v>150</v>
      </c>
      <c r="C19" s="120" t="e">
        <f>IF((Январь!I127+Январь!O127)=0,NA(),(Январь!I130+Январь!O130)/(Январь!I127+Январь!O127))</f>
        <v>#N/A</v>
      </c>
      <c r="D19" s="120" t="e">
        <f>IF((Февраль!I127+Февраль!O127)=0,NA(),(Февраль!I130+Февраль!O130)/(Февраль!I127+Февраль!O127))</f>
        <v>#N/A</v>
      </c>
      <c r="E19" s="120" t="e">
        <f>IF((Март!I127+Март!O127)=0,NA(),(Март!I130+Март!O130)/(Март!I127+Март!O127))</f>
        <v>#N/A</v>
      </c>
      <c r="F19" s="120" t="e">
        <f>IF((Апрель!I127+Апрель!O127)=0,NA(),(Апрель!I130+Апрель!O130)/(Апрель!I127+Апрель!O127))</f>
        <v>#N/A</v>
      </c>
      <c r="G19" s="120" t="e">
        <f>IF((Май!I127+Май!O127)=0,NA(),(Май!I130+Май!O130)/(Май!I127+Май!O127))</f>
        <v>#N/A</v>
      </c>
      <c r="H19" s="120" t="e">
        <f>IF((Июнь!I127+Июнь!O127)=0,NA(),(Июнь!I130+Июнь!O130)/(Июнь!I127+Июнь!O127))</f>
        <v>#N/A</v>
      </c>
      <c r="I19" s="120" t="e">
        <f>IF((Июль!I127+Июль!O127)=0,NA(),(Июль!I130+Июль!O130)/(Июль!I127+Июль!O127))</f>
        <v>#N/A</v>
      </c>
      <c r="J19" s="120" t="e">
        <f>IF((Август!I127+Август!O127)=0,NA(),(Август!I130+Август!O130)/(Август!I127+Август!O127))</f>
        <v>#N/A</v>
      </c>
      <c r="K19" s="120" t="e">
        <f>IF((Сентябрь!I127+Сентябрь!O127)=0,NA(),(Сентябрь!I130+Сентябрь!O130)/(Сентябрь!I127+Сентябрь!O127))</f>
        <v>#N/A</v>
      </c>
      <c r="L19" s="120" t="e">
        <f>IF((Октябрь!I127+Октябрь!O127)=0,NA(),(Октябрь!I130+Октябрь!O130)/(Октябрь!I127+Октябрь!O127))</f>
        <v>#N/A</v>
      </c>
      <c r="M19" s="120" t="e">
        <f>IF((Ноябрь!I127+Ноябрь!O127)=0,NA(),(Ноябрь!I130+Ноябрь!O130)/(Ноябрь!I127+Ноябрь!O127))</f>
        <v>#N/A</v>
      </c>
      <c r="N19" s="120" t="e">
        <f>IF((Декабрь!I127+Декабрь!O127)=0,NA(),(Декабрь!I130+Декабрь!O130)/(Декабрь!I127+Декабрь!O127))</f>
        <v>#N/A</v>
      </c>
      <c r="O19" s="119"/>
      <c r="P19" s="119"/>
      <c r="Q19" s="119"/>
    </row>
    <row r="20" spans="1:17" x14ac:dyDescent="0.25">
      <c r="A20" s="63"/>
      <c r="B20" s="119" t="s">
        <v>151</v>
      </c>
      <c r="C20" s="215" t="e">
        <f>IF(Январь!D202="",NA(),Январь!D202)</f>
        <v>#N/A</v>
      </c>
      <c r="D20" s="215" t="e">
        <f>IF(Февраль!D202="",NA(),Февраль!D202)</f>
        <v>#N/A</v>
      </c>
      <c r="E20" s="215" t="e">
        <f>IF(Март!D202="",NA(),Март!D202)</f>
        <v>#N/A</v>
      </c>
      <c r="F20" s="215" t="e">
        <f>IF(Апрель!D202="",NA(),Апрель!D202)</f>
        <v>#N/A</v>
      </c>
      <c r="G20" s="215" t="e">
        <f>IF(Май!D202="",NA(),Май!D202)</f>
        <v>#N/A</v>
      </c>
      <c r="H20" s="215" t="e">
        <f>IF(Июнь!D202="",NA(),Июнь!D202)</f>
        <v>#N/A</v>
      </c>
      <c r="I20" s="215" t="e">
        <f>IF(Июль!D202="",NA(),Июль!D202)</f>
        <v>#N/A</v>
      </c>
      <c r="J20" s="215" t="e">
        <f>IF(Август!D202="",NA(),Август!D202)</f>
        <v>#N/A</v>
      </c>
      <c r="K20" s="215" t="e">
        <f>IF(Сентябрь!D202="",NA(),Сентябрь!D202)</f>
        <v>#N/A</v>
      </c>
      <c r="L20" s="215" t="e">
        <f>IF(Октябрь!D202="",NA(),Октябрь!D202)</f>
        <v>#N/A</v>
      </c>
      <c r="M20" s="215" t="e">
        <f>IF(Ноябрь!D202="",NA(),Ноябрь!D202)</f>
        <v>#N/A</v>
      </c>
      <c r="N20" s="215" t="e">
        <f>IF(Декабрь!D202="",NA(),Декабрь!D202)</f>
        <v>#N/A</v>
      </c>
      <c r="O20" s="119"/>
      <c r="P20" s="119"/>
      <c r="Q20" s="119"/>
    </row>
    <row r="21" spans="1:17" x14ac:dyDescent="0.25">
      <c r="A21" s="63"/>
      <c r="B21" s="119" t="s">
        <v>152</v>
      </c>
      <c r="C21" s="215" t="e">
        <f>IF(Январь!D203="",NA(),Январь!D203)</f>
        <v>#N/A</v>
      </c>
      <c r="D21" s="215" t="e">
        <f>IF(Февраль!D203="",NA(),Февраль!D203)</f>
        <v>#N/A</v>
      </c>
      <c r="E21" s="215" t="e">
        <f>IF(Март!D203="",NA(),Март!D203)</f>
        <v>#N/A</v>
      </c>
      <c r="F21" s="215" t="e">
        <f>IF(Апрель!D203="",NA(),Апрель!D203)</f>
        <v>#N/A</v>
      </c>
      <c r="G21" s="215" t="e">
        <f>IF(Май!D203="",NA(),Май!D203)</f>
        <v>#N/A</v>
      </c>
      <c r="H21" s="215" t="e">
        <f>IF(Июнь!D203="",NA(),Июнь!D203)</f>
        <v>#N/A</v>
      </c>
      <c r="I21" s="215" t="e">
        <f>IF(Июль!D203="",NA(),Июль!D203)</f>
        <v>#N/A</v>
      </c>
      <c r="J21" s="215" t="e">
        <f>IF(Август!D203="",NA(),Август!D203)</f>
        <v>#N/A</v>
      </c>
      <c r="K21" s="215" t="e">
        <f>IF(Сентябрь!D203="",NA(),Сентябрь!D203)</f>
        <v>#N/A</v>
      </c>
      <c r="L21" s="215" t="e">
        <f>IF(Октябрь!D203="",NA(),Октябрь!D203)</f>
        <v>#N/A</v>
      </c>
      <c r="M21" s="215" t="e">
        <f>IF(Ноябрь!D203="",NA(),Ноябрь!D203)</f>
        <v>#N/A</v>
      </c>
      <c r="N21" s="215" t="e">
        <f>IF(Декабрь!D203="",NA(),Декабрь!D203)</f>
        <v>#N/A</v>
      </c>
      <c r="O21" s="119"/>
      <c r="P21" s="119"/>
      <c r="Q21" s="119"/>
    </row>
    <row r="22" spans="1:17" x14ac:dyDescent="0.25">
      <c r="A22" s="63"/>
      <c r="B22" s="119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19"/>
      <c r="P22" s="119"/>
      <c r="Q22" s="119"/>
    </row>
    <row r="23" spans="1:17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64" spans="2:11" x14ac:dyDescent="0.25">
      <c r="B64" t="s">
        <v>153</v>
      </c>
      <c r="K64" t="s">
        <v>154</v>
      </c>
    </row>
    <row r="68" spans="2:17" ht="22.5" x14ac:dyDescent="0.3">
      <c r="B68" s="332" t="s">
        <v>155</v>
      </c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</row>
    <row r="99" spans="1:18" ht="22.5" x14ac:dyDescent="0.3">
      <c r="B99" s="332" t="s">
        <v>156</v>
      </c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</row>
    <row r="101" spans="1:18" x14ac:dyDescent="0.25"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</row>
    <row r="102" spans="1:18" x14ac:dyDescent="0.25">
      <c r="B102" s="180"/>
      <c r="C102" s="181" t="s">
        <v>37</v>
      </c>
      <c r="D102" s="181" t="s">
        <v>85</v>
      </c>
      <c r="E102" s="181" t="s">
        <v>91</v>
      </c>
      <c r="F102" s="181" t="s">
        <v>96</v>
      </c>
      <c r="G102" s="181" t="s">
        <v>102</v>
      </c>
      <c r="H102" s="181" t="s">
        <v>107</v>
      </c>
      <c r="I102" s="181" t="s">
        <v>112</v>
      </c>
      <c r="J102" s="181" t="s">
        <v>117</v>
      </c>
      <c r="K102" s="181" t="s">
        <v>122</v>
      </c>
      <c r="L102" s="181" t="s">
        <v>127</v>
      </c>
      <c r="M102" s="181" t="s">
        <v>132</v>
      </c>
      <c r="N102" s="181" t="s">
        <v>137</v>
      </c>
      <c r="O102" s="181"/>
      <c r="P102" s="177"/>
      <c r="Q102" s="102"/>
    </row>
    <row r="103" spans="1:18" x14ac:dyDescent="0.25">
      <c r="B103" s="182" t="s">
        <v>68</v>
      </c>
      <c r="C103" s="183" t="e">
        <f>IF(Январь!D236=0,NA(),Январь!D236)</f>
        <v>#N/A</v>
      </c>
      <c r="D103" s="183" t="e">
        <f>IF(Февраль!D236=0,NA(),Февраль!D236)</f>
        <v>#N/A</v>
      </c>
      <c r="E103" s="183" t="e">
        <f>IF(Март!D236=0,NA(),Март!D236)</f>
        <v>#N/A</v>
      </c>
      <c r="F103" s="183" t="e">
        <f>IF(Апрель!D236=0,NA(),Апрель!D236)</f>
        <v>#N/A</v>
      </c>
      <c r="G103" s="183" t="e">
        <f>IF(Май!D236=0,NA(),Май!D236)</f>
        <v>#N/A</v>
      </c>
      <c r="H103" s="183" t="e">
        <f>IF(Июнь!D236=0,NA(),Июнь!D236)</f>
        <v>#N/A</v>
      </c>
      <c r="I103" s="183" t="e">
        <f>IF(Июль!D236=0,NA(),Июль!D236)</f>
        <v>#N/A</v>
      </c>
      <c r="J103" s="183" t="e">
        <f>IF(Август!D236=0,NA(),Август!D236)</f>
        <v>#N/A</v>
      </c>
      <c r="K103" s="183" t="e">
        <f>IF(Сентябрь!D236=0,NA(),Сентябрь!D236)</f>
        <v>#N/A</v>
      </c>
      <c r="L103" s="183" t="e">
        <f>IF(Октябрь!D236=0,NA(),Октябрь!D236)</f>
        <v>#N/A</v>
      </c>
      <c r="M103" s="183" t="e">
        <f>IF(Ноябрь!D236=0,NA(),Ноябрь!D236)</f>
        <v>#N/A</v>
      </c>
      <c r="N103" s="183" t="e">
        <f>IF(Декабрь!D236=0,NA(),Декабрь!D236)</f>
        <v>#N/A</v>
      </c>
      <c r="O103" s="179"/>
      <c r="P103" s="1"/>
      <c r="Q103" s="138"/>
    </row>
    <row r="104" spans="1:18" x14ac:dyDescent="0.25">
      <c r="B104" s="182" t="s">
        <v>11</v>
      </c>
      <c r="C104" s="183" t="e">
        <f>IF(Январь!D239=0,NA(),Январь!D239)</f>
        <v>#N/A</v>
      </c>
      <c r="D104" s="183" t="e">
        <f>IF(Февраль!D239=0,NA(),Февраль!D239)</f>
        <v>#N/A</v>
      </c>
      <c r="E104" s="183" t="e">
        <f>IF(Март!D239=0,NA(),Март!D239)</f>
        <v>#N/A</v>
      </c>
      <c r="F104" s="183" t="e">
        <f>IF(Апрель!D239=0,NA(),Апрель!D239)</f>
        <v>#N/A</v>
      </c>
      <c r="G104" s="183" t="e">
        <f>IF(Май!D239=0,NA(),Май!D239)</f>
        <v>#N/A</v>
      </c>
      <c r="H104" s="183" t="e">
        <f>IF(Июнь!D239=0,NA(),Июнь!D239)</f>
        <v>#N/A</v>
      </c>
      <c r="I104" s="183" t="e">
        <f>IF(Июль!D239=0,NA(),Июль!D239)</f>
        <v>#N/A</v>
      </c>
      <c r="J104" s="183" t="e">
        <f>IF(Август!D239=0,NA(),Август!D239)</f>
        <v>#N/A</v>
      </c>
      <c r="K104" s="183" t="e">
        <f>IF(Сентябрь!D239=0,NA(),Сентябрь!D239)</f>
        <v>#N/A</v>
      </c>
      <c r="L104" s="183" t="e">
        <f>IF(Октябрь!D239=0,NA(),Октябрь!D239)</f>
        <v>#N/A</v>
      </c>
      <c r="M104" s="183" t="e">
        <f>IF(Ноябрь!D239=0,NA(),Ноябрь!D239)</f>
        <v>#N/A</v>
      </c>
      <c r="N104" s="183" t="e">
        <f>IF(Декабрь!D239=0,NA(),Декабрь!D239)</f>
        <v>#N/A</v>
      </c>
      <c r="O104" s="179"/>
      <c r="P104" s="1"/>
      <c r="Q104" s="138"/>
    </row>
    <row r="105" spans="1:18" x14ac:dyDescent="0.25">
      <c r="B105" s="182" t="s">
        <v>0</v>
      </c>
      <c r="C105" s="183" t="e">
        <f>IF(Январь!D242=0,NA(),Январь!D242)</f>
        <v>#N/A</v>
      </c>
      <c r="D105" s="183" t="e">
        <f>IF(Февраль!D242=0,NA(),Февраль!D242)</f>
        <v>#N/A</v>
      </c>
      <c r="E105" s="183" t="e">
        <f>IF(Март!D242=0,NA(),Март!D242)</f>
        <v>#N/A</v>
      </c>
      <c r="F105" s="183" t="e">
        <f>IF(Апрель!D242=0,NA(),Апрель!D242)</f>
        <v>#N/A</v>
      </c>
      <c r="G105" s="183" t="e">
        <f>IF(Май!D242=0,NA(),Май!D242)</f>
        <v>#N/A</v>
      </c>
      <c r="H105" s="183" t="e">
        <f>IF(Июнь!D242=0,NA(),Июнь!D242)</f>
        <v>#N/A</v>
      </c>
      <c r="I105" s="183" t="e">
        <f>IF(Июль!D242=0,NA(),Июль!D242)</f>
        <v>#N/A</v>
      </c>
      <c r="J105" s="183" t="e">
        <f>IF(Август!D242=0,NA(),Август!D242)</f>
        <v>#N/A</v>
      </c>
      <c r="K105" s="183" t="e">
        <f>IF(Сентябрь!D242=0,NA(),Сентябрь!D242)</f>
        <v>#N/A</v>
      </c>
      <c r="L105" s="183" t="e">
        <f>IF(Октябрь!D242=0,NA(),Октябрь!D242)</f>
        <v>#N/A</v>
      </c>
      <c r="M105" s="183" t="e">
        <f>IF(Ноябрь!D242=0,NA(),Ноябрь!D242)</f>
        <v>#N/A</v>
      </c>
      <c r="N105" s="183" t="e">
        <f>IF(Декабрь!D242=0,NA(),Декабрь!D242)</f>
        <v>#N/A</v>
      </c>
      <c r="O105" s="179"/>
      <c r="P105" s="1"/>
      <c r="Q105" s="138"/>
    </row>
    <row r="106" spans="1:18" x14ac:dyDescent="0.25">
      <c r="A106" s="1"/>
      <c r="B106" s="182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"/>
      <c r="Q106" s="138"/>
      <c r="R106" s="1"/>
    </row>
    <row r="107" spans="1:18" x14ac:dyDescent="0.25">
      <c r="A107" s="1"/>
      <c r="B107" s="13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38"/>
      <c r="R107" s="1"/>
    </row>
    <row r="108" spans="1:18" x14ac:dyDescent="0.25">
      <c r="A108" s="1"/>
      <c r="B108" s="13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38"/>
      <c r="R108" s="1"/>
    </row>
    <row r="109" spans="1:18" x14ac:dyDescent="0.25">
      <c r="A109" s="1"/>
      <c r="B109" s="13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38"/>
      <c r="R109" s="1"/>
    </row>
    <row r="110" spans="1:18" x14ac:dyDescent="0.25">
      <c r="A110" s="1"/>
      <c r="B110" s="13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38"/>
      <c r="R110" s="1"/>
    </row>
    <row r="111" spans="1:18" x14ac:dyDescent="0.25">
      <c r="A111" s="1"/>
      <c r="B111" s="13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38"/>
      <c r="R111" s="1"/>
    </row>
    <row r="112" spans="1:18" x14ac:dyDescent="0.25">
      <c r="A112" s="1"/>
      <c r="B112" s="13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38"/>
      <c r="R112" s="1"/>
    </row>
    <row r="113" spans="1:18" x14ac:dyDescent="0.25">
      <c r="A113" s="1"/>
      <c r="B113" s="13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38"/>
      <c r="R113" s="1"/>
    </row>
    <row r="114" spans="1:18" x14ac:dyDescent="0.25">
      <c r="A114" s="1"/>
      <c r="B114" s="13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38"/>
      <c r="R114" s="1"/>
    </row>
    <row r="115" spans="1:18" x14ac:dyDescent="0.25">
      <c r="A115" s="1"/>
      <c r="B115" s="13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38"/>
      <c r="R115" s="1"/>
    </row>
    <row r="116" spans="1:18" x14ac:dyDescent="0.25">
      <c r="A116" s="1"/>
      <c r="B116" s="13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38"/>
      <c r="R116" s="1"/>
    </row>
    <row r="117" spans="1:18" x14ac:dyDescent="0.25">
      <c r="A117" s="1"/>
      <c r="B117" s="139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40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</sheetData>
  <sheetProtection password="A74F" sheet="1" objects="1" scenarios="1" selectLockedCells="1"/>
  <mergeCells count="4">
    <mergeCell ref="B1:Q1"/>
    <mergeCell ref="B4:Q4"/>
    <mergeCell ref="B68:Q68"/>
    <mergeCell ref="B99:Q9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/>
  <dimension ref="B1:AB30"/>
  <sheetViews>
    <sheetView showGridLines="0" showRowColHeaders="0" zoomScaleNormal="100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5.7109375" customWidth="1"/>
    <col min="2" max="2" width="1.28515625" customWidth="1"/>
    <col min="3" max="3" width="13.140625" customWidth="1"/>
    <col min="4" max="4" width="2.42578125" customWidth="1"/>
    <col min="5" max="5" width="12.28515625" customWidth="1"/>
    <col min="6" max="6" width="3.85546875" customWidth="1"/>
    <col min="7" max="7" width="9" customWidth="1"/>
    <col min="8" max="8" width="2.7109375" customWidth="1"/>
    <col min="10" max="10" width="2.7109375" customWidth="1"/>
    <col min="11" max="11" width="8.85546875" customWidth="1"/>
    <col min="12" max="12" width="2.5703125" customWidth="1"/>
    <col min="14" max="14" width="3.85546875" customWidth="1"/>
    <col min="15" max="15" width="8.85546875" customWidth="1"/>
    <col min="16" max="16" width="2.85546875" customWidth="1"/>
    <col min="17" max="17" width="8.85546875" customWidth="1"/>
    <col min="18" max="18" width="4" customWidth="1"/>
    <col min="19" max="19" width="8.85546875" customWidth="1"/>
    <col min="20" max="20" width="2.7109375" customWidth="1"/>
    <col min="22" max="22" width="2.7109375" customWidth="1"/>
    <col min="23" max="23" width="9.85546875" customWidth="1"/>
    <col min="24" max="24" width="2.42578125" customWidth="1"/>
    <col min="26" max="26" width="2.7109375" customWidth="1"/>
    <col min="27" max="27" width="11.140625" customWidth="1"/>
    <col min="28" max="28" width="1.140625" customWidth="1"/>
  </cols>
  <sheetData>
    <row r="1" spans="2:28" ht="99.95" customHeight="1" x14ac:dyDescent="0.25">
      <c r="B1" s="262" t="s">
        <v>157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</row>
    <row r="2" spans="2:28" ht="15" customHeight="1" x14ac:dyDescent="0.2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2:28" ht="15" customHeight="1" x14ac:dyDescent="0.2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4" spans="2:28" ht="19.5" customHeight="1" x14ac:dyDescent="0.25">
      <c r="B4" s="333" t="s">
        <v>158</v>
      </c>
      <c r="C4" s="333"/>
      <c r="D4" s="333"/>
      <c r="E4" s="333"/>
      <c r="F4" s="333"/>
      <c r="G4" s="333" t="s">
        <v>0</v>
      </c>
      <c r="H4" s="333"/>
      <c r="I4" s="333"/>
      <c r="J4" s="333"/>
      <c r="K4" s="333"/>
      <c r="L4" s="333"/>
      <c r="M4" s="333"/>
      <c r="N4" s="333"/>
      <c r="O4" s="333" t="s">
        <v>162</v>
      </c>
      <c r="P4" s="333"/>
      <c r="Q4" s="333"/>
      <c r="R4" s="333"/>
      <c r="S4" s="333" t="s">
        <v>52</v>
      </c>
      <c r="T4" s="333"/>
      <c r="U4" s="333"/>
      <c r="V4" s="333"/>
      <c r="W4" s="333"/>
      <c r="X4" s="333"/>
      <c r="Y4" s="333"/>
      <c r="Z4" s="333"/>
      <c r="AA4" s="333"/>
      <c r="AB4" s="333"/>
    </row>
    <row r="5" spans="2:28" ht="20.25" customHeight="1" x14ac:dyDescent="0.25"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</row>
    <row r="6" spans="2:28" ht="5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8" ht="6.75" customHeight="1" x14ac:dyDescent="0.25">
      <c r="B7" s="185"/>
      <c r="C7" s="185"/>
      <c r="D7" s="185"/>
      <c r="E7" s="185"/>
      <c r="F7" s="185"/>
      <c r="G7" s="190"/>
      <c r="H7" s="190"/>
      <c r="I7" s="191"/>
      <c r="J7" s="191"/>
      <c r="K7" s="191"/>
      <c r="L7" s="191"/>
      <c r="M7" s="191"/>
      <c r="N7" s="191"/>
      <c r="O7" s="193"/>
      <c r="P7" s="194"/>
      <c r="Q7" s="194"/>
      <c r="R7" s="194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2:28" ht="22.5" x14ac:dyDescent="0.25">
      <c r="B8" s="186"/>
      <c r="C8" s="187" t="s">
        <v>1</v>
      </c>
      <c r="D8" s="188"/>
      <c r="E8" s="187" t="s">
        <v>159</v>
      </c>
      <c r="F8" s="187"/>
      <c r="G8" s="192" t="s">
        <v>0</v>
      </c>
      <c r="H8" s="190"/>
      <c r="I8" s="192" t="s">
        <v>160</v>
      </c>
      <c r="J8" s="192"/>
      <c r="K8" s="192" t="s">
        <v>175</v>
      </c>
      <c r="L8" s="190"/>
      <c r="M8" s="192" t="s">
        <v>161</v>
      </c>
      <c r="N8" s="192"/>
      <c r="O8" s="195" t="s">
        <v>166</v>
      </c>
      <c r="P8" s="194"/>
      <c r="Q8" s="195" t="s">
        <v>163</v>
      </c>
      <c r="R8" s="195"/>
      <c r="S8" s="197" t="s">
        <v>168</v>
      </c>
      <c r="T8" s="196"/>
      <c r="U8" s="198" t="s">
        <v>165</v>
      </c>
      <c r="V8" s="198"/>
      <c r="W8" s="198" t="s">
        <v>10</v>
      </c>
      <c r="X8" s="196"/>
      <c r="Y8" s="197" t="s">
        <v>164</v>
      </c>
      <c r="Z8" s="196"/>
      <c r="AA8" s="197" t="s">
        <v>167</v>
      </c>
      <c r="AB8" s="196"/>
    </row>
    <row r="9" spans="2:28" x14ac:dyDescent="0.25">
      <c r="B9" s="185"/>
      <c r="C9" s="185"/>
      <c r="D9" s="185"/>
      <c r="E9" s="185"/>
      <c r="F9" s="185"/>
      <c r="G9" s="190"/>
      <c r="H9" s="190"/>
      <c r="I9" s="190"/>
      <c r="J9" s="190"/>
      <c r="K9" s="190"/>
      <c r="L9" s="190"/>
      <c r="M9" s="190"/>
      <c r="N9" s="190"/>
      <c r="O9" s="194"/>
      <c r="P9" s="194"/>
      <c r="Q9" s="194"/>
      <c r="R9" s="194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2:28" ht="20.25" customHeight="1" x14ac:dyDescent="0.25">
      <c r="B10" s="189"/>
      <c r="C10" s="257">
        <v>0</v>
      </c>
      <c r="D10" s="199"/>
      <c r="E10" s="257">
        <v>0</v>
      </c>
      <c r="F10" s="200"/>
      <c r="G10" s="201">
        <f>IF(E10=0,0,ROUND(C10/E10,0))</f>
        <v>0</v>
      </c>
      <c r="H10" s="202"/>
      <c r="I10" s="258">
        <v>0</v>
      </c>
      <c r="J10" s="203"/>
      <c r="K10" s="201">
        <f>IF(I10=0,0,ROUND(G10/I10,0))</f>
        <v>0</v>
      </c>
      <c r="L10" s="202"/>
      <c r="M10" s="258">
        <v>0</v>
      </c>
      <c r="N10" s="203"/>
      <c r="O10" s="205">
        <f>IF(M10=0,0,ROUND(K10/M10,0))</f>
        <v>0</v>
      </c>
      <c r="P10" s="206"/>
      <c r="Q10" s="258">
        <v>0</v>
      </c>
      <c r="R10" s="204"/>
      <c r="S10" s="208">
        <f>IF(Q10=0,0,ROUND(O10/Q10,0))</f>
        <v>0</v>
      </c>
      <c r="T10" s="209"/>
      <c r="U10" s="258">
        <v>0</v>
      </c>
      <c r="V10" s="207"/>
      <c r="W10" s="208">
        <f>IF(U10=0,0,ROUND(S10/U10,0))</f>
        <v>0</v>
      </c>
      <c r="X10" s="209"/>
      <c r="Y10" s="259">
        <v>0</v>
      </c>
      <c r="Z10" s="209"/>
      <c r="AA10" s="210">
        <f>S10*Y10</f>
        <v>0</v>
      </c>
      <c r="AB10" s="196"/>
    </row>
    <row r="11" spans="2:28" ht="6.75" customHeight="1" x14ac:dyDescent="0.25">
      <c r="B11" s="185"/>
      <c r="C11" s="185"/>
      <c r="D11" s="185"/>
      <c r="E11" s="185"/>
      <c r="F11" s="185"/>
      <c r="G11" s="190"/>
      <c r="H11" s="190"/>
      <c r="I11" s="190"/>
      <c r="J11" s="190"/>
      <c r="K11" s="190"/>
      <c r="L11" s="190"/>
      <c r="M11" s="190"/>
      <c r="N11" s="190"/>
      <c r="O11" s="194"/>
      <c r="P11" s="194"/>
      <c r="Q11" s="194"/>
      <c r="R11" s="194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2:2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84"/>
      <c r="V12" s="184"/>
      <c r="W12" s="184"/>
      <c r="X12" s="184"/>
      <c r="Y12" s="1"/>
      <c r="Z12" s="1"/>
      <c r="AA12" s="1"/>
    </row>
    <row r="13" spans="2:28" x14ac:dyDescent="0.25">
      <c r="B13" s="1"/>
      <c r="C13" s="1" t="s">
        <v>172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8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9" spans="3:17" ht="18.75" x14ac:dyDescent="0.25">
      <c r="C19" s="334" t="s">
        <v>169</v>
      </c>
      <c r="D19" s="334"/>
      <c r="E19" s="334"/>
      <c r="F19" s="334"/>
      <c r="G19" s="334"/>
      <c r="H19" s="334"/>
      <c r="I19" s="334"/>
      <c r="J19" s="334"/>
      <c r="K19" s="334"/>
    </row>
    <row r="20" spans="3:17" ht="9.75" customHeight="1" x14ac:dyDescent="0.25"/>
    <row r="21" spans="3:17" ht="19.5" customHeight="1" x14ac:dyDescent="0.25">
      <c r="C21" s="213" t="s">
        <v>170</v>
      </c>
      <c r="D21" s="212"/>
      <c r="E21" s="212"/>
      <c r="F21" s="212"/>
      <c r="G21" s="212"/>
      <c r="H21" s="212"/>
      <c r="I21" s="212"/>
      <c r="J21" s="212"/>
      <c r="K21" s="212"/>
      <c r="L21" s="212"/>
    </row>
    <row r="22" spans="3:17" ht="18.75" customHeight="1" x14ac:dyDescent="0.25">
      <c r="C22" s="335" t="s">
        <v>171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</row>
    <row r="24" spans="3:17" ht="6.75" customHeight="1" x14ac:dyDescent="0.25"/>
    <row r="25" spans="3:17" ht="18" customHeight="1" x14ac:dyDescent="0.25">
      <c r="C25" s="212" t="s">
        <v>173</v>
      </c>
    </row>
    <row r="26" spans="3:17" ht="18" customHeight="1" x14ac:dyDescent="0.25">
      <c r="C26" s="212" t="s">
        <v>174</v>
      </c>
    </row>
    <row r="27" spans="3:17" ht="18" customHeight="1" x14ac:dyDescent="0.25">
      <c r="C27" s="212" t="s">
        <v>176</v>
      </c>
    </row>
    <row r="28" spans="3:17" ht="18" customHeight="1" x14ac:dyDescent="0.25">
      <c r="C28" s="212" t="s">
        <v>177</v>
      </c>
    </row>
    <row r="29" spans="3:17" ht="18" customHeight="1" x14ac:dyDescent="0.25">
      <c r="C29" s="212" t="s">
        <v>178</v>
      </c>
    </row>
    <row r="30" spans="3:17" ht="18" customHeight="1" x14ac:dyDescent="0.25">
      <c r="C30" s="212" t="s">
        <v>179</v>
      </c>
    </row>
  </sheetData>
  <sheetProtection password="A74F" sheet="1" objects="1" scenarios="1" selectLockedCells="1"/>
  <mergeCells count="7">
    <mergeCell ref="S4:AB4"/>
    <mergeCell ref="B1:AA1"/>
    <mergeCell ref="C19:K19"/>
    <mergeCell ref="C22:Q22"/>
    <mergeCell ref="B4:F4"/>
    <mergeCell ref="G4:N4"/>
    <mergeCell ref="O4:R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сброс_декомпозиции">
                <anchor moveWithCells="1" siz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26</xdr:col>
                    <xdr:colOff>733425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9"/>
  <sheetViews>
    <sheetView showGridLines="0" showRowColHeaders="0" workbookViewId="0">
      <pane ySplit="1" topLeftCell="A2" activePane="bottomLeft" state="frozen"/>
      <selection pane="bottomLeft" activeCell="S14" sqref="S14"/>
    </sheetView>
  </sheetViews>
  <sheetFormatPr defaultRowHeight="15" x14ac:dyDescent="0.25"/>
  <cols>
    <col min="1" max="1" width="6.7109375" customWidth="1"/>
  </cols>
  <sheetData>
    <row r="1" spans="2:16" ht="99.95" customHeight="1" x14ac:dyDescent="0.25">
      <c r="B1" s="340" t="s">
        <v>182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5" spans="2:16" ht="15" customHeight="1" x14ac:dyDescent="0.25">
      <c r="B5" s="339" t="s">
        <v>183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</row>
    <row r="6" spans="2:16" x14ac:dyDescent="0.25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2:16" x14ac:dyDescent="0.25"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</row>
    <row r="8" spans="2:16" x14ac:dyDescent="0.25"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</row>
    <row r="9" spans="2:16" x14ac:dyDescent="0.25"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</row>
    <row r="10" spans="2:16" x14ac:dyDescent="0.25"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</row>
    <row r="11" spans="2:16" x14ac:dyDescent="0.25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2:16" x14ac:dyDescent="0.25"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2:16" x14ac:dyDescent="0.25"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2:16" x14ac:dyDescent="0.25"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</row>
    <row r="15" spans="2:16" x14ac:dyDescent="0.25"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</row>
    <row r="16" spans="2:16" x14ac:dyDescent="0.25"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</row>
    <row r="17" spans="2:16" ht="15" customHeight="1" x14ac:dyDescent="0.25">
      <c r="B17" s="341" t="s">
        <v>186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</row>
    <row r="18" spans="2:16" x14ac:dyDescent="0.25"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</row>
    <row r="19" spans="2:16" x14ac:dyDescent="0.25"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</row>
    <row r="20" spans="2:16" x14ac:dyDescent="0.25"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</row>
    <row r="21" spans="2:16" x14ac:dyDescent="0.25"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</row>
    <row r="22" spans="2:16" x14ac:dyDescent="0.25"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</row>
    <row r="23" spans="2:16" x14ac:dyDescent="0.25"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</row>
    <row r="24" spans="2:16" x14ac:dyDescent="0.25"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</row>
    <row r="25" spans="2:16" x14ac:dyDescent="0.25"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</row>
    <row r="26" spans="2:16" x14ac:dyDescent="0.25"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</row>
    <row r="27" spans="2:16" x14ac:dyDescent="0.25"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</row>
    <row r="28" spans="2:16" x14ac:dyDescent="0.25"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</row>
    <row r="29" spans="2:16" x14ac:dyDescent="0.25"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</row>
    <row r="30" spans="2:16" x14ac:dyDescent="0.25"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</row>
    <row r="31" spans="2:16" x14ac:dyDescent="0.25"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</row>
    <row r="32" spans="2:16" x14ac:dyDescent="0.25">
      <c r="B32" s="337" t="s">
        <v>184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</row>
    <row r="33" spans="2:16" x14ac:dyDescent="0.25"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</row>
    <row r="34" spans="2:16" x14ac:dyDescent="0.25"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</row>
    <row r="35" spans="2:16" x14ac:dyDescent="0.25">
      <c r="B35" s="337" t="s">
        <v>187</v>
      </c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</row>
    <row r="36" spans="2:16" x14ac:dyDescent="0.25"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</row>
    <row r="37" spans="2:16" x14ac:dyDescent="0.25"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</row>
    <row r="38" spans="2:16" x14ac:dyDescent="0.25"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</row>
    <row r="39" spans="2:16" x14ac:dyDescent="0.25"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</row>
    <row r="40" spans="2:16" x14ac:dyDescent="0.25"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</row>
    <row r="41" spans="2:16" x14ac:dyDescent="0.25"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</row>
    <row r="42" spans="2:16" x14ac:dyDescent="0.25"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</row>
    <row r="43" spans="2:16" ht="27" customHeight="1" x14ac:dyDescent="0.25">
      <c r="B43" s="339" t="s">
        <v>185</v>
      </c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</row>
    <row r="44" spans="2:16" x14ac:dyDescent="0.25">
      <c r="B44" s="339" t="s">
        <v>188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</row>
    <row r="45" spans="2:16" x14ac:dyDescent="0.25"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</row>
    <row r="46" spans="2:16" x14ac:dyDescent="0.25"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</row>
    <row r="47" spans="2:16" x14ac:dyDescent="0.25"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</row>
    <row r="48" spans="2:16" x14ac:dyDescent="0.25"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</row>
    <row r="49" spans="2:16" x14ac:dyDescent="0.25"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</row>
    <row r="50" spans="2:16" x14ac:dyDescent="0.25"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</row>
    <row r="51" spans="2:16" x14ac:dyDescent="0.25"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</row>
    <row r="52" spans="2:16" x14ac:dyDescent="0.25"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</row>
    <row r="53" spans="2:16" x14ac:dyDescent="0.25"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</row>
    <row r="54" spans="2:16" x14ac:dyDescent="0.25"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</row>
    <row r="55" spans="2:16" x14ac:dyDescent="0.25"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</row>
    <row r="56" spans="2:16" ht="12.75" customHeight="1" x14ac:dyDescent="0.25"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</row>
    <row r="57" spans="2:16" x14ac:dyDescent="0.25">
      <c r="B57" s="337" t="s">
        <v>189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</row>
    <row r="58" spans="2:16" x14ac:dyDescent="0.25"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</row>
    <row r="59" spans="2:16" x14ac:dyDescent="0.25"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</row>
    <row r="60" spans="2:16" x14ac:dyDescent="0.25"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</row>
    <row r="61" spans="2:16" x14ac:dyDescent="0.25"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</row>
    <row r="62" spans="2:16" x14ac:dyDescent="0.25"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</row>
    <row r="63" spans="2:16" x14ac:dyDescent="0.25"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</row>
    <row r="64" spans="2:16" x14ac:dyDescent="0.25"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</row>
    <row r="65" spans="2:16" x14ac:dyDescent="0.25"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</row>
    <row r="66" spans="2:16" x14ac:dyDescent="0.25"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</row>
    <row r="67" spans="2:16" x14ac:dyDescent="0.25"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</row>
    <row r="68" spans="2:16" x14ac:dyDescent="0.25">
      <c r="B68" s="339" t="s">
        <v>190</v>
      </c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</row>
    <row r="69" spans="2:16" x14ac:dyDescent="0.25"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</row>
    <row r="70" spans="2:16" x14ac:dyDescent="0.25">
      <c r="B70" s="339" t="s">
        <v>191</v>
      </c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</row>
    <row r="71" spans="2:16" x14ac:dyDescent="0.25"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</row>
    <row r="72" spans="2:16" x14ac:dyDescent="0.25"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</row>
    <row r="73" spans="2:16" x14ac:dyDescent="0.25"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</row>
    <row r="74" spans="2:16" x14ac:dyDescent="0.25"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</row>
    <row r="75" spans="2:16" x14ac:dyDescent="0.25"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</row>
    <row r="76" spans="2:16" x14ac:dyDescent="0.25"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</row>
    <row r="77" spans="2:16" x14ac:dyDescent="0.25"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</row>
    <row r="78" spans="2:16" x14ac:dyDescent="0.25"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</row>
    <row r="79" spans="2:16" ht="24" customHeight="1" x14ac:dyDescent="0.25">
      <c r="B79" s="338" t="s">
        <v>192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</row>
    <row r="80" spans="2:16" ht="15" customHeight="1" x14ac:dyDescent="0.25">
      <c r="B80" s="336" t="s">
        <v>193</v>
      </c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</row>
    <row r="81" spans="2:16" x14ac:dyDescent="0.25"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</row>
    <row r="82" spans="2:16" x14ac:dyDescent="0.25"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</row>
    <row r="83" spans="2:16" x14ac:dyDescent="0.25"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</row>
    <row r="84" spans="2:16" x14ac:dyDescent="0.25"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</row>
    <row r="85" spans="2:16" x14ac:dyDescent="0.25"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</row>
    <row r="86" spans="2:16" x14ac:dyDescent="0.25"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</row>
    <row r="87" spans="2:16" x14ac:dyDescent="0.25"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</row>
    <row r="88" spans="2:16" x14ac:dyDescent="0.25"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</row>
    <row r="89" spans="2:16" x14ac:dyDescent="0.25"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</row>
    <row r="90" spans="2:16" x14ac:dyDescent="0.25"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</row>
    <row r="91" spans="2:16" x14ac:dyDescent="0.25"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</row>
    <row r="92" spans="2:16" x14ac:dyDescent="0.25"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</row>
    <row r="93" spans="2:16" x14ac:dyDescent="0.25"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</row>
    <row r="94" spans="2:16" x14ac:dyDescent="0.25"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</row>
    <row r="95" spans="2:16" x14ac:dyDescent="0.25"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</row>
    <row r="96" spans="2:16" x14ac:dyDescent="0.25"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</row>
    <row r="97" spans="2:16" x14ac:dyDescent="0.25">
      <c r="B97" s="33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</row>
    <row r="98" spans="2:16" x14ac:dyDescent="0.25"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</row>
    <row r="99" spans="2:16" x14ac:dyDescent="0.25"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</row>
    <row r="100" spans="2:16" x14ac:dyDescent="0.25"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</row>
    <row r="101" spans="2:16" x14ac:dyDescent="0.25">
      <c r="B101" s="33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</row>
    <row r="102" spans="2:16" x14ac:dyDescent="0.25"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</row>
    <row r="103" spans="2:16" ht="27.75" customHeight="1" x14ac:dyDescent="0.25">
      <c r="B103" s="338" t="s">
        <v>78</v>
      </c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</row>
    <row r="104" spans="2:16" x14ac:dyDescent="0.25">
      <c r="B104" s="336" t="s">
        <v>194</v>
      </c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</row>
    <row r="105" spans="2:16" x14ac:dyDescent="0.25"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</row>
    <row r="106" spans="2:16" x14ac:dyDescent="0.25"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</row>
    <row r="107" spans="2:16" x14ac:dyDescent="0.25"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</row>
    <row r="108" spans="2:16" x14ac:dyDescent="0.25">
      <c r="B108" s="337"/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</row>
    <row r="109" spans="2:16" x14ac:dyDescent="0.25">
      <c r="B109" s="33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</row>
    <row r="110" spans="2:16" x14ac:dyDescent="0.25"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</row>
    <row r="111" spans="2:16" x14ac:dyDescent="0.25">
      <c r="B111" s="33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</row>
    <row r="112" spans="2:16" x14ac:dyDescent="0.25"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</row>
    <row r="113" spans="2:16" x14ac:dyDescent="0.25">
      <c r="B113" s="337"/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</row>
    <row r="114" spans="2:16" x14ac:dyDescent="0.25"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</row>
    <row r="115" spans="2:16" x14ac:dyDescent="0.25">
      <c r="B115" s="33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</row>
    <row r="116" spans="2:16" x14ac:dyDescent="0.25">
      <c r="B116" s="337"/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</row>
    <row r="117" spans="2:16" x14ac:dyDescent="0.25"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</row>
    <row r="118" spans="2:16" x14ac:dyDescent="0.25"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</row>
    <row r="119" spans="2:16" x14ac:dyDescent="0.25"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</row>
  </sheetData>
  <sheetProtection password="A74F" sheet="1" objects="1" scenarios="1" selectLockedCells="1"/>
  <mergeCells count="14">
    <mergeCell ref="B1:P1"/>
    <mergeCell ref="B32:P34"/>
    <mergeCell ref="B35:P42"/>
    <mergeCell ref="B43:P43"/>
    <mergeCell ref="B44:P56"/>
    <mergeCell ref="B5:P16"/>
    <mergeCell ref="B17:P31"/>
    <mergeCell ref="B80:P102"/>
    <mergeCell ref="B103:P103"/>
    <mergeCell ref="B104:P119"/>
    <mergeCell ref="B57:P67"/>
    <mergeCell ref="B68:P69"/>
    <mergeCell ref="B70:P78"/>
    <mergeCell ref="B79:P7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Меню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Динамика за год</vt:lpstr>
      <vt:lpstr>Декомпозиция</vt:lpstr>
      <vt:lpstr>Помощь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2016-01-12T18:09:46Z</dcterms:modified>
</cp:coreProperties>
</file>